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drew_woods_crab_wa_gov/Documents/Desktop/"/>
    </mc:Choice>
  </mc:AlternateContent>
  <xr:revisionPtr revIDLastSave="1" documentId="8_{8F5C6051-3EB0-4DFC-96CF-64C022B116C6}" xr6:coauthVersionLast="46" xr6:coauthVersionMax="47" xr10:uidLastSave="{0EFFE5EB-0337-4198-A0D8-28758BA13E20}"/>
  <bookViews>
    <workbookView xWindow="-110" yWindow="-110" windowWidth="38620" windowHeight="21820" xr2:uid="{00000000-000D-0000-FFFF-FFFF00000000}"/>
  </bookViews>
  <sheets>
    <sheet name="Current Expense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9" l="1"/>
  <c r="P11" i="9"/>
  <c r="P9" i="9"/>
  <c r="P8" i="9"/>
  <c r="K10" i="9" l="1"/>
  <c r="N10" i="9" s="1"/>
  <c r="F10" i="9"/>
  <c r="H10" i="9" s="1"/>
  <c r="K7" i="9"/>
  <c r="N7" i="9" s="1"/>
  <c r="F7" i="9"/>
  <c r="H7" i="9" s="1"/>
  <c r="P6" i="9"/>
  <c r="P5" i="9"/>
  <c r="K4" i="9"/>
  <c r="N4" i="9" s="1"/>
  <c r="F4" i="9"/>
  <c r="H4" i="9" s="1"/>
  <c r="Q6" i="9" l="1"/>
  <c r="R6" i="9" s="1"/>
  <c r="Q7" i="9"/>
  <c r="R7" i="9" s="1"/>
  <c r="O8" i="9"/>
  <c r="O7" i="9"/>
  <c r="Q8" i="9"/>
  <c r="R8" i="9" s="1"/>
  <c r="Q12" i="9"/>
  <c r="R12" i="9" s="1"/>
  <c r="Q9" i="9"/>
  <c r="R9" i="9" s="1"/>
  <c r="Q4" i="9"/>
  <c r="R4" i="9" s="1"/>
  <c r="Q5" i="9"/>
  <c r="R5" i="9" s="1"/>
  <c r="O10" i="9"/>
  <c r="Q11" i="9"/>
  <c r="R11" i="9" s="1"/>
  <c r="Q10" i="9"/>
  <c r="R10" i="9" s="1"/>
  <c r="O11" i="9"/>
  <c r="O4" i="9"/>
  <c r="O5" i="9"/>
</calcChain>
</file>

<file path=xl/sharedStrings.xml><?xml version="1.0" encoding="utf-8"?>
<sst xmlns="http://schemas.openxmlformats.org/spreadsheetml/2006/main" count="34" uniqueCount="28">
  <si>
    <t>Replacement Cost Determination</t>
  </si>
  <si>
    <t>Operating &amp; Maintenance Cost Determination</t>
  </si>
  <si>
    <t>Rate Determination</t>
  </si>
  <si>
    <t>Equipment #</t>
  </si>
  <si>
    <t>Description</t>
  </si>
  <si>
    <t>Purchase $</t>
  </si>
  <si>
    <t>Scheduled Service Life (Yrs)</t>
  </si>
  <si>
    <t>Remaining Service Life (Yrs)</t>
  </si>
  <si>
    <t>Projected Inflation $ @ 3%</t>
  </si>
  <si>
    <t>Projected Salvage Sale $</t>
  </si>
  <si>
    <t>Estimated Replacement $</t>
  </si>
  <si>
    <t>Annual Useage</t>
  </si>
  <si>
    <t>Miles per Gallon</t>
  </si>
  <si>
    <t>Gallons per Year</t>
  </si>
  <si>
    <t>$ per Gallon</t>
  </si>
  <si>
    <t>Ave. Annual Maintenance $</t>
  </si>
  <si>
    <t>Estimated Annual O&amp;M $</t>
  </si>
  <si>
    <t>Estimated $ Over Remaining Lifespan</t>
  </si>
  <si>
    <t>Ave. Annual Use (Hr./Mile/Month)</t>
  </si>
  <si>
    <t>Overhead Charge @ 12%</t>
  </si>
  <si>
    <t>Rate</t>
  </si>
  <si>
    <t>Unit (Hr./Mile/Month)</t>
  </si>
  <si>
    <t>2014 Ford Escape</t>
  </si>
  <si>
    <t>Month</t>
  </si>
  <si>
    <t>Mile w/ Replacement</t>
  </si>
  <si>
    <t>Mile w/o Replacement</t>
  </si>
  <si>
    <t>2013 Ford Escape</t>
  </si>
  <si>
    <t>2016 Ford Explorer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</si>
</sst>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42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42" fontId="0" fillId="0" borderId="0" xfId="0" applyNumberForma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wrapText="1"/>
      <protection locked="0"/>
    </xf>
    <xf numFmtId="42" fontId="0" fillId="0" borderId="4" xfId="0" applyNumberFormat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1" fontId="0" fillId="0" borderId="3" xfId="0" applyNumberForma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42" fontId="0" fillId="0" borderId="9" xfId="0" applyNumberFormat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2" fontId="0" fillId="0" borderId="12" xfId="0" applyNumberForma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42" fontId="0" fillId="0" borderId="11" xfId="0" applyNumberFormat="1" applyBorder="1" applyAlignment="1" applyProtection="1">
      <alignment horizontal="center" vertical="center" wrapText="1"/>
      <protection locked="0"/>
    </xf>
    <xf numFmtId="42" fontId="3" fillId="0" borderId="12" xfId="0" applyNumberFormat="1" applyFont="1" applyBorder="1" applyAlignment="1" applyProtection="1">
      <alignment horizontal="center" vertical="center" wrapText="1"/>
      <protection locked="0"/>
    </xf>
    <xf numFmtId="1" fontId="0" fillId="0" borderId="11" xfId="0" applyNumberFormat="1" applyBorder="1" applyAlignment="1" applyProtection="1">
      <alignment horizontal="center" vertical="center" wrapText="1"/>
      <protection locked="0"/>
    </xf>
    <xf numFmtId="44" fontId="0" fillId="0" borderId="11" xfId="0" applyNumberFormat="1" applyBorder="1" applyAlignment="1" applyProtection="1">
      <alignment horizontal="center" vertical="center" wrapText="1"/>
      <protection locked="0"/>
    </xf>
    <xf numFmtId="42" fontId="0" fillId="0" borderId="13" xfId="0" applyNumberFormat="1" applyBorder="1" applyAlignment="1" applyProtection="1">
      <alignment horizontal="center" vertical="center" wrapText="1"/>
      <protection locked="0"/>
    </xf>
    <xf numFmtId="44" fontId="3" fillId="0" borderId="11" xfId="0" applyNumberFormat="1" applyFont="1" applyBorder="1" applyAlignment="1" applyProtection="1">
      <alignment horizontal="center" vertical="center" wrapText="1"/>
      <protection locked="0"/>
    </xf>
    <xf numFmtId="42" fontId="3" fillId="0" borderId="11" xfId="0" applyNumberFormat="1" applyFont="1" applyBorder="1" applyAlignment="1" applyProtection="1">
      <alignment horizontal="center" vertical="center" wrapText="1"/>
      <protection locked="0"/>
    </xf>
    <xf numFmtId="44" fontId="3" fillId="0" borderId="6" xfId="0" applyNumberFormat="1" applyFon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horizontal="center" vertical="center"/>
      <protection locked="0"/>
    </xf>
    <xf numFmtId="44" fontId="2" fillId="0" borderId="6" xfId="0" applyNumberFormat="1" applyFont="1" applyFill="1" applyBorder="1" applyAlignment="1" applyProtection="1">
      <alignment vertical="center"/>
    </xf>
    <xf numFmtId="42" fontId="0" fillId="2" borderId="9" xfId="0" applyNumberFormat="1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44" fontId="3" fillId="2" borderId="6" xfId="0" applyNumberFormat="1" applyFont="1" applyFill="1" applyBorder="1" applyAlignment="1" applyProtection="1">
      <alignment vertical="center"/>
    </xf>
    <xf numFmtId="44" fontId="2" fillId="2" borderId="6" xfId="0" applyNumberFormat="1" applyFont="1" applyFill="1" applyBorder="1" applyAlignment="1" applyProtection="1">
      <alignment vertical="center"/>
    </xf>
    <xf numFmtId="42" fontId="0" fillId="2" borderId="4" xfId="0" applyNumberFormat="1" applyFill="1" applyBorder="1" applyAlignment="1" applyProtection="1">
      <alignment vertical="center"/>
    </xf>
    <xf numFmtId="1" fontId="0" fillId="2" borderId="3" xfId="0" applyNumberForma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44" fontId="3" fillId="0" borderId="3" xfId="0" applyNumberFormat="1" applyFont="1" applyFill="1" applyBorder="1" applyAlignment="1" applyProtection="1">
      <alignment vertical="center"/>
    </xf>
    <xf numFmtId="44" fontId="2" fillId="0" borderId="3" xfId="0" applyNumberFormat="1" applyFont="1" applyFill="1" applyBorder="1" applyAlignment="1" applyProtection="1">
      <alignment vertical="center"/>
    </xf>
    <xf numFmtId="42" fontId="0" fillId="0" borderId="10" xfId="0" applyNumberFormat="1" applyBorder="1" applyAlignment="1" applyProtection="1">
      <alignment vertical="center"/>
    </xf>
    <xf numFmtId="1" fontId="0" fillId="0" borderId="5" xfId="0" applyNumberFormat="1" applyFill="1" applyBorder="1" applyAlignment="1" applyProtection="1">
      <alignment vertical="center"/>
      <protection locked="0"/>
    </xf>
    <xf numFmtId="44" fontId="3" fillId="0" borderId="0" xfId="0" applyNumberFormat="1" applyFont="1" applyFill="1" applyBorder="1" applyAlignment="1" applyProtection="1">
      <alignment vertical="center"/>
    </xf>
    <xf numFmtId="44" fontId="2" fillId="0" borderId="0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42" fontId="0" fillId="0" borderId="0" xfId="0" applyNumberForma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1" fontId="0" fillId="0" borderId="0" xfId="0" applyNumberFormat="1" applyFill="1" applyAlignment="1" applyProtection="1">
      <alignment wrapText="1"/>
      <protection locked="0"/>
    </xf>
    <xf numFmtId="44" fontId="0" fillId="0" borderId="0" xfId="0" applyNumberFormat="1" applyFill="1" applyProtection="1">
      <protection locked="0"/>
    </xf>
    <xf numFmtId="42" fontId="0" fillId="0" borderId="0" xfId="0" applyNumberFormat="1" applyFill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2" fontId="0" fillId="0" borderId="10" xfId="0" applyNumberFormat="1" applyBorder="1" applyAlignment="1" applyProtection="1">
      <alignment horizontal="center" vertical="center" wrapText="1"/>
      <protection locked="0"/>
    </xf>
    <xf numFmtId="42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2" fontId="0" fillId="0" borderId="5" xfId="0" applyNumberFormat="1" applyBorder="1" applyAlignment="1" applyProtection="1">
      <alignment horizontal="center" vertical="center" wrapText="1"/>
    </xf>
    <xf numFmtId="42" fontId="0" fillId="0" borderId="0" xfId="0" applyNumberFormat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42" fontId="0" fillId="2" borderId="1" xfId="0" applyNumberFormat="1" applyFill="1" applyBorder="1" applyAlignment="1" applyProtection="1">
      <alignment horizontal="center" vertical="center" wrapText="1"/>
      <protection locked="0"/>
    </xf>
    <xf numFmtId="4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42" fontId="0" fillId="0" borderId="0" xfId="0" applyNumberForma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42" fontId="0" fillId="0" borderId="9" xfId="0" applyNumberFormat="1" applyBorder="1" applyAlignment="1" applyProtection="1">
      <alignment horizontal="center" vertical="center" wrapText="1"/>
      <protection locked="0"/>
    </xf>
    <xf numFmtId="42" fontId="0" fillId="0" borderId="6" xfId="0" applyNumberFormat="1" applyBorder="1" applyAlignment="1" applyProtection="1">
      <alignment horizontal="center" vertical="center" wrapText="1"/>
    </xf>
    <xf numFmtId="42" fontId="0" fillId="0" borderId="0" xfId="0" applyNumberFormat="1" applyBorder="1" applyAlignment="1" applyProtection="1">
      <alignment horizontal="center" vertical="center" wrapText="1"/>
      <protection locked="0"/>
    </xf>
    <xf numFmtId="42" fontId="0" fillId="0" borderId="6" xfId="0" applyNumberFormat="1" applyBorder="1" applyAlignment="1" applyProtection="1">
      <alignment horizontal="center" vertical="center" wrapText="1"/>
      <protection locked="0"/>
    </xf>
    <xf numFmtId="42" fontId="0" fillId="0" borderId="2" xfId="0" applyNumberFormat="1" applyBorder="1" applyAlignment="1" applyProtection="1">
      <alignment horizontal="center" vertical="center" wrapText="1"/>
    </xf>
    <xf numFmtId="42" fontId="0" fillId="0" borderId="8" xfId="0" applyNumberForma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42" fontId="0" fillId="2" borderId="0" xfId="0" applyNumberFormat="1" applyFill="1" applyBorder="1" applyAlignment="1" applyProtection="1">
      <alignment horizontal="center" vertical="center" wrapText="1"/>
    </xf>
    <xf numFmtId="42" fontId="0" fillId="2" borderId="6" xfId="0" applyNumberFormat="1" applyFill="1" applyBorder="1" applyAlignment="1" applyProtection="1">
      <alignment horizontal="center" vertical="center" wrapText="1"/>
    </xf>
    <xf numFmtId="42" fontId="0" fillId="2" borderId="0" xfId="0" applyNumberFormat="1" applyFill="1" applyBorder="1" applyAlignment="1" applyProtection="1">
      <alignment horizontal="center" vertical="center" wrapText="1"/>
      <protection locked="0"/>
    </xf>
    <xf numFmtId="42" fontId="0" fillId="2" borderId="6" xfId="0" applyNumberFormat="1" applyFill="1" applyBorder="1" applyAlignment="1" applyProtection="1">
      <alignment horizontal="center" vertical="center" wrapText="1"/>
      <protection locked="0"/>
    </xf>
    <xf numFmtId="42" fontId="0" fillId="2" borderId="2" xfId="0" applyNumberFormat="1" applyFill="1" applyBorder="1" applyAlignment="1" applyProtection="1">
      <alignment horizontal="center" vertical="center" wrapText="1"/>
    </xf>
    <xf numFmtId="42" fontId="0" fillId="2" borderId="8" xfId="0" applyNumberFormat="1" applyFill="1" applyBorder="1" applyAlignment="1" applyProtection="1">
      <alignment horizontal="center" vertical="center" wrapText="1"/>
    </xf>
    <xf numFmtId="42" fontId="0" fillId="0" borderId="7" xfId="0" applyNumberFormat="1" applyBorder="1" applyAlignment="1" applyProtection="1">
      <alignment horizontal="center" vertical="center"/>
    </xf>
    <xf numFmtId="42" fontId="0" fillId="0" borderId="2" xfId="0" applyNumberFormat="1" applyBorder="1" applyAlignment="1" applyProtection="1">
      <alignment horizontal="center" vertical="center"/>
    </xf>
    <xf numFmtId="42" fontId="0" fillId="2" borderId="0" xfId="0" applyNumberFormat="1" applyFill="1" applyBorder="1" applyAlignment="1" applyProtection="1">
      <alignment horizontal="center" vertical="center"/>
      <protection locked="0"/>
    </xf>
    <xf numFmtId="42" fontId="0" fillId="2" borderId="6" xfId="0" applyNumberFormat="1" applyFill="1" applyBorder="1" applyAlignment="1" applyProtection="1">
      <alignment horizontal="center" vertical="center"/>
      <protection locked="0"/>
    </xf>
    <xf numFmtId="42" fontId="0" fillId="2" borderId="2" xfId="0" applyNumberFormat="1" applyFill="1" applyBorder="1" applyAlignment="1" applyProtection="1">
      <alignment horizontal="center" vertical="center"/>
    </xf>
    <xf numFmtId="42" fontId="0" fillId="2" borderId="8" xfId="0" applyNumberFormat="1" applyFill="1" applyBorder="1" applyAlignment="1" applyProtection="1">
      <alignment horizontal="center" vertical="center"/>
    </xf>
    <xf numFmtId="42" fontId="0" fillId="0" borderId="5" xfId="0" applyNumberFormat="1" applyBorder="1" applyAlignment="1" applyProtection="1">
      <alignment horizontal="center" vertical="center" wrapText="1"/>
      <protection locked="0"/>
    </xf>
    <xf numFmtId="42" fontId="0" fillId="0" borderId="7" xfId="0" applyNumberFormat="1" applyBorder="1" applyAlignment="1" applyProtection="1">
      <alignment horizontal="center" vertical="center" wrapText="1"/>
    </xf>
    <xf numFmtId="1" fontId="0" fillId="0" borderId="10" xfId="0" applyNumberFormat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</xf>
    <xf numFmtId="164" fontId="0" fillId="0" borderId="5" xfId="0" applyNumberFormat="1" applyFill="1" applyBorder="1" applyAlignment="1" applyProtection="1">
      <alignment horizontal="center" vertical="center" wrapText="1"/>
    </xf>
    <xf numFmtId="164" fontId="0" fillId="0" borderId="0" xfId="0" applyNumberFormat="1" applyFill="1" applyBorder="1" applyAlignment="1" applyProtection="1">
      <alignment horizontal="center" vertical="center" wrapText="1"/>
    </xf>
    <xf numFmtId="1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0" xfId="0" applyNumberFormat="1" applyBorder="1" applyAlignment="1" applyProtection="1">
      <alignment horizontal="center" vertical="center" wrapText="1"/>
      <protection locked="0"/>
    </xf>
    <xf numFmtId="44" fontId="0" fillId="0" borderId="5" xfId="0" applyNumberFormat="1" applyBorder="1" applyAlignment="1" applyProtection="1">
      <alignment horizontal="center" vertical="center"/>
      <protection locked="0"/>
    </xf>
    <xf numFmtId="44" fontId="0" fillId="0" borderId="0" xfId="0" applyNumberFormat="1" applyBorder="1" applyAlignment="1" applyProtection="1">
      <alignment horizontal="center" vertical="center"/>
      <protection locked="0"/>
    </xf>
    <xf numFmtId="42" fontId="0" fillId="0" borderId="5" xfId="0" applyNumberFormat="1" applyBorder="1" applyAlignment="1" applyProtection="1">
      <alignment horizontal="center" vertical="center"/>
      <protection locked="0"/>
    </xf>
    <xf numFmtId="42" fontId="0" fillId="0" borderId="0" xfId="0" applyNumberFormat="1" applyBorder="1" applyAlignment="1" applyProtection="1">
      <alignment horizontal="center" vertical="center"/>
      <protection locked="0"/>
    </xf>
    <xf numFmtId="42" fontId="0" fillId="0" borderId="6" xfId="0" applyNumberFormat="1" applyBorder="1" applyAlignment="1" applyProtection="1">
      <alignment horizontal="center" vertical="center"/>
      <protection locked="0"/>
    </xf>
    <xf numFmtId="42" fontId="0" fillId="0" borderId="8" xfId="0" applyNumberFormat="1" applyBorder="1" applyAlignment="1" applyProtection="1">
      <alignment horizontal="center" vertical="center"/>
    </xf>
    <xf numFmtId="44" fontId="0" fillId="2" borderId="0" xfId="0" applyNumberFormat="1" applyFill="1" applyBorder="1" applyAlignment="1" applyProtection="1">
      <alignment horizontal="center" vertical="center"/>
      <protection locked="0"/>
    </xf>
    <xf numFmtId="44" fontId="0" fillId="2" borderId="6" xfId="0" applyNumberFormat="1" applyFill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</xf>
    <xf numFmtId="1" fontId="0" fillId="2" borderId="9" xfId="0" applyNumberFormat="1" applyFill="1" applyBorder="1" applyAlignment="1" applyProtection="1">
      <alignment horizontal="center" vertical="center" wrapText="1"/>
    </xf>
    <xf numFmtId="164" fontId="0" fillId="2" borderId="0" xfId="0" applyNumberFormat="1" applyFill="1" applyBorder="1" applyAlignment="1" applyProtection="1">
      <alignment horizontal="center" vertical="center" wrapText="1"/>
    </xf>
    <xf numFmtId="164" fontId="0" fillId="2" borderId="6" xfId="0" applyNumberFormat="1" applyFill="1" applyBorder="1" applyAlignment="1" applyProtection="1">
      <alignment horizontal="center" vertical="center" wrapText="1"/>
    </xf>
    <xf numFmtId="1" fontId="0" fillId="2" borderId="0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44" fontId="0" fillId="0" borderId="6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 wrapText="1"/>
    </xf>
    <xf numFmtId="164" fontId="0" fillId="0" borderId="6" xfId="0" applyNumberForma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26"/>
  <sheetViews>
    <sheetView tabSelected="1" zoomScale="65" workbookViewId="0">
      <selection activeCell="C28" sqref="C28"/>
    </sheetView>
  </sheetViews>
  <sheetFormatPr defaultRowHeight="12.5" x14ac:dyDescent="0.25"/>
  <cols>
    <col min="1" max="1" width="15.7265625" style="4" customWidth="1"/>
    <col min="2" max="2" width="35.7265625" style="4" customWidth="1"/>
    <col min="3" max="4" width="15.7265625" style="5" customWidth="1"/>
    <col min="5" max="5" width="15.7265625" style="6" customWidth="1"/>
    <col min="6" max="9" width="15.7265625" style="5" customWidth="1"/>
    <col min="10" max="10" width="15.7265625" style="10" customWidth="1"/>
    <col min="11" max="11" width="15.7265625" style="6" customWidth="1"/>
    <col min="12" max="12" width="15.7265625" style="7" customWidth="1"/>
    <col min="13" max="15" width="15.7265625" style="8" customWidth="1"/>
    <col min="16" max="16" width="15.7265625" style="4" customWidth="1"/>
    <col min="17" max="17" width="15.7265625" style="7" customWidth="1"/>
    <col min="18" max="18" width="17.453125" style="7" bestFit="1" customWidth="1"/>
    <col min="19" max="19" width="21.26953125" style="4" bestFit="1" customWidth="1"/>
  </cols>
  <sheetData>
    <row r="2" spans="1:19" s="1" customFormat="1" ht="25" customHeight="1" x14ac:dyDescent="0.25">
      <c r="A2" s="3"/>
      <c r="B2" s="3"/>
      <c r="C2" s="72" t="s">
        <v>0</v>
      </c>
      <c r="D2" s="59"/>
      <c r="E2" s="59"/>
      <c r="F2" s="59"/>
      <c r="G2" s="59"/>
      <c r="H2" s="59"/>
      <c r="I2" s="72" t="s">
        <v>1</v>
      </c>
      <c r="J2" s="59"/>
      <c r="K2" s="59"/>
      <c r="L2" s="59"/>
      <c r="M2" s="59"/>
      <c r="N2" s="81"/>
      <c r="O2" s="71" t="s">
        <v>2</v>
      </c>
      <c r="P2" s="71"/>
      <c r="Q2" s="71"/>
      <c r="R2" s="71"/>
      <c r="S2" s="71"/>
    </row>
    <row r="3" spans="1:19" s="2" customFormat="1" ht="38" thickBot="1" x14ac:dyDescent="0.3">
      <c r="A3" s="18" t="s">
        <v>3</v>
      </c>
      <c r="B3" s="19" t="s">
        <v>4</v>
      </c>
      <c r="C3" s="20" t="s">
        <v>5</v>
      </c>
      <c r="D3" s="21" t="s">
        <v>6</v>
      </c>
      <c r="E3" s="21" t="s">
        <v>7</v>
      </c>
      <c r="F3" s="22" t="s">
        <v>8</v>
      </c>
      <c r="G3" s="22" t="s">
        <v>9</v>
      </c>
      <c r="H3" s="22" t="s">
        <v>10</v>
      </c>
      <c r="I3" s="23" t="s">
        <v>11</v>
      </c>
      <c r="J3" s="24" t="s">
        <v>12</v>
      </c>
      <c r="K3" s="19" t="s">
        <v>13</v>
      </c>
      <c r="L3" s="25" t="s">
        <v>14</v>
      </c>
      <c r="M3" s="22" t="s">
        <v>15</v>
      </c>
      <c r="N3" s="26" t="s">
        <v>16</v>
      </c>
      <c r="O3" s="28" t="s">
        <v>17</v>
      </c>
      <c r="P3" s="19" t="s">
        <v>18</v>
      </c>
      <c r="Q3" s="27" t="s">
        <v>19</v>
      </c>
      <c r="R3" s="30" t="s">
        <v>20</v>
      </c>
      <c r="S3" s="19" t="s">
        <v>21</v>
      </c>
    </row>
    <row r="4" spans="1:19" s="1" customFormat="1" ht="25.15" customHeight="1" thickTop="1" x14ac:dyDescent="0.25">
      <c r="A4" s="53">
        <v>236</v>
      </c>
      <c r="B4" s="55" t="s">
        <v>22</v>
      </c>
      <c r="C4" s="57">
        <v>26000</v>
      </c>
      <c r="D4" s="59">
        <v>12</v>
      </c>
      <c r="E4" s="59">
        <v>9</v>
      </c>
      <c r="F4" s="61">
        <f>SUM((E4*0.03)*C4)</f>
        <v>7020.0000000000009</v>
      </c>
      <c r="G4" s="77">
        <v>2500</v>
      </c>
      <c r="H4" s="79">
        <f>SUM(C4+F4-G4)</f>
        <v>30520</v>
      </c>
      <c r="I4" s="97">
        <v>8000</v>
      </c>
      <c r="J4" s="99">
        <v>25</v>
      </c>
      <c r="K4" s="101">
        <f>I4/J4</f>
        <v>320</v>
      </c>
      <c r="L4" s="103">
        <v>2.75</v>
      </c>
      <c r="M4" s="105">
        <v>250</v>
      </c>
      <c r="N4" s="89">
        <f>SUM((K4*L4)+M4)</f>
        <v>1130</v>
      </c>
      <c r="O4" s="16">
        <f>SUM(H4+(N4*E4))</f>
        <v>40690</v>
      </c>
      <c r="P4" s="17">
        <v>12</v>
      </c>
      <c r="Q4" s="29">
        <f>0.12*(($H$4/($D$4*P4))+($N$4/P4))</f>
        <v>36.733333333333334</v>
      </c>
      <c r="R4" s="31">
        <f>($H$4/($D$4*P4))+($N$4/P4)+Q4</f>
        <v>342.84444444444449</v>
      </c>
      <c r="S4" s="15" t="s">
        <v>23</v>
      </c>
    </row>
    <row r="5" spans="1:19" s="1" customFormat="1" ht="25.15" customHeight="1" x14ac:dyDescent="0.25">
      <c r="A5" s="53"/>
      <c r="B5" s="55"/>
      <c r="C5" s="57"/>
      <c r="D5" s="59"/>
      <c r="E5" s="59"/>
      <c r="F5" s="61"/>
      <c r="G5" s="77"/>
      <c r="H5" s="79"/>
      <c r="I5" s="97"/>
      <c r="J5" s="99"/>
      <c r="K5" s="101"/>
      <c r="L5" s="103"/>
      <c r="M5" s="105"/>
      <c r="N5" s="89"/>
      <c r="O5" s="11">
        <f>SUM(H4+(N4*E4))</f>
        <v>40690</v>
      </c>
      <c r="P5" s="13">
        <f>I4</f>
        <v>8000</v>
      </c>
      <c r="Q5" s="29">
        <f>0.12*(($H$4/($D$4*P5))+($N$4/P5))</f>
        <v>5.5099999999999996E-2</v>
      </c>
      <c r="R5" s="31">
        <f>($H$4/($D$4*P5))+($N$4/P5)+Q5</f>
        <v>0.51426666666666665</v>
      </c>
      <c r="S5" s="14" t="s">
        <v>24</v>
      </c>
    </row>
    <row r="6" spans="1:19" s="1" customFormat="1" ht="25.15" customHeight="1" x14ac:dyDescent="0.25">
      <c r="A6" s="73"/>
      <c r="B6" s="74"/>
      <c r="C6" s="75"/>
      <c r="D6" s="70"/>
      <c r="E6" s="70"/>
      <c r="F6" s="76"/>
      <c r="G6" s="78"/>
      <c r="H6" s="80"/>
      <c r="I6" s="118"/>
      <c r="J6" s="119"/>
      <c r="K6" s="110"/>
      <c r="L6" s="117"/>
      <c r="M6" s="106"/>
      <c r="N6" s="107"/>
      <c r="O6" s="11"/>
      <c r="P6" s="13">
        <f>I4</f>
        <v>8000</v>
      </c>
      <c r="Q6" s="29">
        <f>0.12*($N$4/P6)</f>
        <v>1.6949999999999996E-2</v>
      </c>
      <c r="R6" s="31">
        <f>($N$4/P6)+Q6</f>
        <v>0.15819999999999998</v>
      </c>
      <c r="S6" s="14" t="s">
        <v>25</v>
      </c>
    </row>
    <row r="7" spans="1:19" s="1" customFormat="1" ht="25.15" customHeight="1" x14ac:dyDescent="0.25">
      <c r="A7" s="62">
        <v>245</v>
      </c>
      <c r="B7" s="64" t="s">
        <v>26</v>
      </c>
      <c r="C7" s="66">
        <v>26000</v>
      </c>
      <c r="D7" s="68">
        <v>12</v>
      </c>
      <c r="E7" s="68">
        <v>8</v>
      </c>
      <c r="F7" s="82">
        <f>SUM((E7*0.03)*C7)</f>
        <v>6240</v>
      </c>
      <c r="G7" s="84">
        <v>2500</v>
      </c>
      <c r="H7" s="86">
        <f>SUM(C7+F7-G7)</f>
        <v>29740</v>
      </c>
      <c r="I7" s="111">
        <v>8000</v>
      </c>
      <c r="J7" s="113">
        <v>25</v>
      </c>
      <c r="K7" s="115">
        <f>I7/J7</f>
        <v>320</v>
      </c>
      <c r="L7" s="108">
        <v>2.75</v>
      </c>
      <c r="M7" s="90">
        <v>250</v>
      </c>
      <c r="N7" s="92">
        <f>SUM((K7*L7)+M7)</f>
        <v>1130</v>
      </c>
      <c r="O7" s="32">
        <f>SUM(H7+(N7*E7))</f>
        <v>38780</v>
      </c>
      <c r="P7" s="33">
        <v>12</v>
      </c>
      <c r="Q7" s="34">
        <f>0.12*(($H$7/($D$7*P7))+($N$7/P7))</f>
        <v>36.083333333333336</v>
      </c>
      <c r="R7" s="35">
        <f>($H$7/($D$7*P7))+($N$7/P7)+Q7</f>
        <v>336.77777777777777</v>
      </c>
      <c r="S7" s="33" t="s">
        <v>23</v>
      </c>
    </row>
    <row r="8" spans="1:19" s="1" customFormat="1" ht="25.15" customHeight="1" x14ac:dyDescent="0.25">
      <c r="A8" s="62"/>
      <c r="B8" s="64"/>
      <c r="C8" s="66"/>
      <c r="D8" s="68"/>
      <c r="E8" s="68"/>
      <c r="F8" s="82"/>
      <c r="G8" s="84"/>
      <c r="H8" s="86"/>
      <c r="I8" s="111"/>
      <c r="J8" s="113"/>
      <c r="K8" s="115"/>
      <c r="L8" s="108"/>
      <c r="M8" s="90"/>
      <c r="N8" s="92"/>
      <c r="O8" s="36">
        <f>SUM(H7+(N7*E7))</f>
        <v>38780</v>
      </c>
      <c r="P8" s="37">
        <f>I7</f>
        <v>8000</v>
      </c>
      <c r="Q8" s="34">
        <f>0.12*(($H$7/($D$7*P8))+($N$7/P8))</f>
        <v>5.4125E-2</v>
      </c>
      <c r="R8" s="35">
        <f>($H$4/($D$4*P8))+($N$4/P8)+Q8</f>
        <v>0.5132916666666667</v>
      </c>
      <c r="S8" s="38" t="s">
        <v>24</v>
      </c>
    </row>
    <row r="9" spans="1:19" s="1" customFormat="1" ht="25.15" customHeight="1" x14ac:dyDescent="0.25">
      <c r="A9" s="63"/>
      <c r="B9" s="65"/>
      <c r="C9" s="67"/>
      <c r="D9" s="69"/>
      <c r="E9" s="69"/>
      <c r="F9" s="83"/>
      <c r="G9" s="85"/>
      <c r="H9" s="87"/>
      <c r="I9" s="112"/>
      <c r="J9" s="114"/>
      <c r="K9" s="116"/>
      <c r="L9" s="109"/>
      <c r="M9" s="91"/>
      <c r="N9" s="93"/>
      <c r="O9" s="36"/>
      <c r="P9" s="37">
        <f>I7</f>
        <v>8000</v>
      </c>
      <c r="Q9" s="34">
        <f>0.12*($N$10/P9)</f>
        <v>1.6949999999999996E-2</v>
      </c>
      <c r="R9" s="35">
        <f>($N$7/P9)+Q9</f>
        <v>0.15819999999999998</v>
      </c>
      <c r="S9" s="38" t="s">
        <v>25</v>
      </c>
    </row>
    <row r="10" spans="1:19" s="1" customFormat="1" ht="25.15" customHeight="1" x14ac:dyDescent="0.25">
      <c r="A10" s="52">
        <v>256</v>
      </c>
      <c r="B10" s="54" t="s">
        <v>27</v>
      </c>
      <c r="C10" s="56">
        <v>26000</v>
      </c>
      <c r="D10" s="58">
        <v>12</v>
      </c>
      <c r="E10" s="58">
        <v>11</v>
      </c>
      <c r="F10" s="60">
        <f>SUM((E10*0.03)*C10)</f>
        <v>8579.9999999999982</v>
      </c>
      <c r="G10" s="94">
        <v>2500</v>
      </c>
      <c r="H10" s="95">
        <f>SUM(C10+F10-G10)</f>
        <v>32080</v>
      </c>
      <c r="I10" s="96">
        <v>8000</v>
      </c>
      <c r="J10" s="98">
        <v>25</v>
      </c>
      <c r="K10" s="100">
        <f>I10/J10</f>
        <v>320</v>
      </c>
      <c r="L10" s="102">
        <v>2.75</v>
      </c>
      <c r="M10" s="104">
        <v>250</v>
      </c>
      <c r="N10" s="88">
        <f>SUM((K10*L10)+M10)</f>
        <v>1130</v>
      </c>
      <c r="O10" s="11">
        <f>SUM(H10+(N10*E10))</f>
        <v>44510</v>
      </c>
      <c r="P10" s="12">
        <v>12</v>
      </c>
      <c r="Q10" s="39">
        <f>0.12*(($H$10/($D$10*P10))+($N$10/P10))</f>
        <v>38.033333333333331</v>
      </c>
      <c r="R10" s="40">
        <f>($H$10/($D$10*P10))+($N$10/P10)+Q10</f>
        <v>354.97777777777776</v>
      </c>
      <c r="S10" s="9" t="s">
        <v>23</v>
      </c>
    </row>
    <row r="11" spans="1:19" s="1" customFormat="1" ht="25.15" customHeight="1" x14ac:dyDescent="0.25">
      <c r="A11" s="53"/>
      <c r="B11" s="55"/>
      <c r="C11" s="57"/>
      <c r="D11" s="59"/>
      <c r="E11" s="59"/>
      <c r="F11" s="61"/>
      <c r="G11" s="77"/>
      <c r="H11" s="79"/>
      <c r="I11" s="97"/>
      <c r="J11" s="99"/>
      <c r="K11" s="101"/>
      <c r="L11" s="103"/>
      <c r="M11" s="105"/>
      <c r="N11" s="89"/>
      <c r="O11" s="11">
        <f>SUM(H10+(N10*E10))</f>
        <v>44510</v>
      </c>
      <c r="P11" s="13">
        <f>I10</f>
        <v>8000</v>
      </c>
      <c r="Q11" s="29">
        <f>0.12*(($H$10/($D$10*P11))+($N$10/P11))</f>
        <v>5.7049999999999997E-2</v>
      </c>
      <c r="R11" s="31">
        <f>($H$10/($D$10*P11))+($N$10/P11)+Q11</f>
        <v>0.53246666666666664</v>
      </c>
      <c r="S11" s="14" t="s">
        <v>24</v>
      </c>
    </row>
    <row r="12" spans="1:19" s="1" customFormat="1" ht="25.15" customHeight="1" x14ac:dyDescent="0.25">
      <c r="A12" s="53"/>
      <c r="B12" s="55"/>
      <c r="C12" s="57"/>
      <c r="D12" s="59"/>
      <c r="E12" s="59"/>
      <c r="F12" s="61"/>
      <c r="G12" s="77"/>
      <c r="H12" s="79"/>
      <c r="I12" s="97"/>
      <c r="J12" s="99"/>
      <c r="K12" s="101"/>
      <c r="L12" s="103"/>
      <c r="M12" s="105"/>
      <c r="N12" s="89"/>
      <c r="O12" s="41"/>
      <c r="P12" s="42">
        <f>I10</f>
        <v>8000</v>
      </c>
      <c r="Q12" s="43">
        <f>0.12*($N$10/P12)</f>
        <v>1.6949999999999996E-2</v>
      </c>
      <c r="R12" s="44">
        <f>($N$10/P12)+Q12</f>
        <v>0.15819999999999998</v>
      </c>
      <c r="S12" s="45" t="s">
        <v>25</v>
      </c>
    </row>
    <row r="13" spans="1:19" x14ac:dyDescent="0.25">
      <c r="A13" s="46"/>
      <c r="B13" s="46"/>
      <c r="C13" s="47"/>
      <c r="D13" s="47"/>
      <c r="E13" s="48"/>
      <c r="F13" s="47"/>
      <c r="G13" s="47"/>
      <c r="H13" s="47"/>
      <c r="I13" s="47"/>
      <c r="J13" s="49"/>
      <c r="K13" s="48"/>
      <c r="L13" s="50"/>
      <c r="M13" s="51"/>
      <c r="N13" s="51"/>
      <c r="O13" s="51"/>
      <c r="P13" s="46"/>
      <c r="Q13" s="50"/>
      <c r="R13" s="50"/>
      <c r="S13" s="46"/>
    </row>
    <row r="14" spans="1:19" x14ac:dyDescent="0.25">
      <c r="A14" s="46"/>
      <c r="B14" s="46"/>
      <c r="C14" s="47"/>
      <c r="D14" s="47"/>
      <c r="E14" s="48"/>
      <c r="F14" s="47"/>
      <c r="G14" s="47"/>
      <c r="H14" s="47"/>
      <c r="I14" s="47"/>
      <c r="J14" s="49"/>
      <c r="K14" s="48"/>
      <c r="L14" s="50"/>
      <c r="M14" s="51"/>
      <c r="N14" s="51"/>
      <c r="O14" s="51"/>
      <c r="P14" s="46"/>
      <c r="Q14" s="50"/>
      <c r="R14" s="50"/>
      <c r="S14" s="46"/>
    </row>
    <row r="15" spans="1:19" x14ac:dyDescent="0.25">
      <c r="A15" s="46"/>
      <c r="B15" s="46"/>
      <c r="C15" s="47"/>
      <c r="D15" s="47"/>
      <c r="E15" s="48"/>
      <c r="F15" s="47"/>
      <c r="G15" s="47"/>
      <c r="H15" s="47"/>
      <c r="I15" s="47"/>
      <c r="J15" s="49"/>
      <c r="K15" s="48"/>
      <c r="L15" s="50"/>
      <c r="M15" s="51"/>
      <c r="N15" s="51"/>
      <c r="O15" s="51"/>
      <c r="P15" s="46"/>
      <c r="Q15" s="50"/>
      <c r="R15" s="50"/>
      <c r="S15" s="46"/>
    </row>
    <row r="16" spans="1:19" x14ac:dyDescent="0.25">
      <c r="A16" s="46"/>
      <c r="B16" s="46"/>
      <c r="C16" s="47"/>
      <c r="D16" s="47"/>
      <c r="E16" s="48"/>
      <c r="F16" s="47"/>
      <c r="G16" s="47"/>
      <c r="H16" s="47"/>
      <c r="I16" s="47"/>
      <c r="J16" s="49"/>
      <c r="K16" s="48"/>
      <c r="L16" s="50"/>
      <c r="M16" s="51"/>
      <c r="N16" s="51"/>
      <c r="O16" s="51"/>
      <c r="P16" s="46"/>
      <c r="Q16" s="50"/>
      <c r="R16" s="50"/>
      <c r="S16" s="46"/>
    </row>
    <row r="17" spans="1:19" x14ac:dyDescent="0.25">
      <c r="A17" s="46"/>
      <c r="B17" s="46"/>
      <c r="C17" s="47"/>
      <c r="D17" s="47"/>
      <c r="E17" s="48"/>
      <c r="F17" s="47"/>
      <c r="G17" s="47"/>
      <c r="H17" s="47"/>
      <c r="I17" s="47"/>
      <c r="J17" s="49"/>
      <c r="K17" s="48"/>
      <c r="L17" s="50"/>
      <c r="M17" s="51"/>
      <c r="N17" s="51"/>
      <c r="O17" s="51"/>
      <c r="P17" s="46"/>
      <c r="Q17" s="50"/>
      <c r="R17" s="50"/>
      <c r="S17" s="46"/>
    </row>
    <row r="18" spans="1:19" x14ac:dyDescent="0.25">
      <c r="A18" s="46"/>
      <c r="B18" s="46"/>
      <c r="C18" s="47"/>
      <c r="D18" s="47"/>
      <c r="E18" s="48"/>
      <c r="F18" s="47"/>
      <c r="G18" s="47"/>
      <c r="H18" s="47"/>
      <c r="I18" s="47"/>
      <c r="J18" s="49"/>
      <c r="K18" s="48"/>
      <c r="L18" s="50"/>
      <c r="M18" s="51"/>
      <c r="N18" s="51"/>
      <c r="O18" s="51"/>
      <c r="P18" s="46"/>
      <c r="Q18" s="50"/>
      <c r="R18" s="50"/>
      <c r="S18" s="46"/>
    </row>
    <row r="19" spans="1:19" x14ac:dyDescent="0.25">
      <c r="A19" s="46"/>
      <c r="B19" s="46"/>
      <c r="C19" s="47"/>
      <c r="D19" s="47"/>
      <c r="E19" s="48"/>
      <c r="F19" s="47"/>
      <c r="G19" s="47"/>
      <c r="H19" s="47"/>
      <c r="I19" s="47"/>
      <c r="J19" s="49"/>
      <c r="K19" s="48"/>
      <c r="L19" s="50"/>
      <c r="M19" s="51"/>
      <c r="N19" s="51"/>
      <c r="O19" s="51"/>
      <c r="P19" s="46"/>
      <c r="Q19" s="50"/>
      <c r="R19" s="50"/>
      <c r="S19" s="46"/>
    </row>
    <row r="20" spans="1:19" x14ac:dyDescent="0.25">
      <c r="A20" s="46"/>
      <c r="B20" s="46"/>
      <c r="C20" s="47"/>
      <c r="D20" s="47"/>
      <c r="E20" s="48"/>
      <c r="F20" s="47"/>
      <c r="G20" s="47"/>
      <c r="H20" s="47"/>
      <c r="I20" s="47"/>
      <c r="J20" s="49"/>
      <c r="K20" s="48"/>
      <c r="L20" s="50"/>
      <c r="M20" s="51"/>
      <c r="N20" s="51"/>
      <c r="O20" s="51"/>
      <c r="P20" s="46"/>
      <c r="Q20" s="50"/>
      <c r="R20" s="50"/>
      <c r="S20" s="46"/>
    </row>
    <row r="21" spans="1:19" x14ac:dyDescent="0.25">
      <c r="A21" s="46"/>
      <c r="B21" s="46"/>
      <c r="C21" s="47"/>
      <c r="D21" s="47"/>
      <c r="E21" s="48"/>
      <c r="F21" s="47"/>
      <c r="G21" s="47"/>
      <c r="H21" s="47"/>
      <c r="I21" s="47"/>
      <c r="J21" s="49"/>
      <c r="K21" s="48"/>
      <c r="L21" s="50"/>
      <c r="M21" s="51"/>
      <c r="N21" s="51"/>
      <c r="O21" s="51"/>
      <c r="P21" s="46"/>
      <c r="Q21" s="50"/>
      <c r="R21" s="50"/>
      <c r="S21" s="46"/>
    </row>
    <row r="22" spans="1:19" x14ac:dyDescent="0.25">
      <c r="A22" s="46"/>
      <c r="B22" s="46"/>
      <c r="C22" s="47"/>
      <c r="D22" s="47"/>
      <c r="E22" s="48"/>
      <c r="F22" s="47"/>
      <c r="G22" s="47"/>
      <c r="H22" s="47"/>
      <c r="I22" s="47"/>
      <c r="J22" s="49"/>
      <c r="K22" s="48"/>
      <c r="L22" s="50"/>
      <c r="M22" s="51"/>
      <c r="N22" s="51"/>
      <c r="O22" s="51"/>
      <c r="P22" s="46"/>
      <c r="Q22" s="50"/>
      <c r="R22" s="50"/>
      <c r="S22" s="46"/>
    </row>
    <row r="23" spans="1:19" x14ac:dyDescent="0.25">
      <c r="A23" s="46"/>
      <c r="B23" s="46"/>
      <c r="C23" s="47"/>
      <c r="D23" s="47"/>
      <c r="E23" s="48"/>
      <c r="F23" s="47"/>
      <c r="G23" s="47"/>
      <c r="H23" s="47"/>
      <c r="I23" s="47"/>
      <c r="J23" s="49"/>
      <c r="K23" s="48"/>
      <c r="L23" s="50"/>
      <c r="M23" s="51"/>
      <c r="N23" s="51"/>
      <c r="O23" s="51"/>
      <c r="P23" s="46"/>
      <c r="Q23" s="50"/>
      <c r="R23" s="50"/>
      <c r="S23" s="46"/>
    </row>
    <row r="24" spans="1:19" x14ac:dyDescent="0.25">
      <c r="A24" s="46"/>
      <c r="B24" s="46"/>
      <c r="C24" s="47"/>
      <c r="D24" s="47"/>
      <c r="E24" s="48"/>
      <c r="F24" s="47"/>
      <c r="G24" s="47"/>
      <c r="H24" s="47"/>
      <c r="I24" s="47"/>
      <c r="J24" s="49"/>
      <c r="K24" s="48"/>
      <c r="L24" s="50"/>
      <c r="M24" s="51"/>
      <c r="N24" s="51"/>
      <c r="O24" s="51"/>
      <c r="P24" s="46"/>
      <c r="Q24" s="50"/>
      <c r="R24" s="50"/>
      <c r="S24" s="46"/>
    </row>
    <row r="25" spans="1:19" x14ac:dyDescent="0.25">
      <c r="A25" s="46"/>
      <c r="B25" s="46"/>
      <c r="C25" s="47"/>
      <c r="D25" s="47"/>
      <c r="E25" s="48"/>
      <c r="F25" s="47"/>
      <c r="G25" s="47"/>
      <c r="H25" s="47"/>
      <c r="I25" s="47"/>
      <c r="J25" s="49"/>
      <c r="K25" s="48"/>
      <c r="L25" s="50"/>
      <c r="M25" s="51"/>
      <c r="N25" s="51"/>
      <c r="O25" s="51"/>
      <c r="P25" s="46"/>
      <c r="Q25" s="50"/>
      <c r="R25" s="50"/>
      <c r="S25" s="46"/>
    </row>
    <row r="26" spans="1:19" x14ac:dyDescent="0.25">
      <c r="A26" s="46"/>
      <c r="B26" s="46"/>
      <c r="C26" s="47"/>
      <c r="D26" s="47"/>
      <c r="E26" s="48"/>
      <c r="F26" s="47"/>
      <c r="G26" s="47"/>
      <c r="H26" s="47"/>
      <c r="I26" s="47"/>
      <c r="J26" s="49"/>
      <c r="K26" s="48"/>
      <c r="L26" s="50"/>
      <c r="M26" s="51"/>
      <c r="N26" s="51"/>
      <c r="O26" s="51"/>
      <c r="P26" s="46"/>
      <c r="Q26" s="50"/>
      <c r="R26" s="50"/>
      <c r="S26" s="46"/>
    </row>
  </sheetData>
  <mergeCells count="45">
    <mergeCell ref="I7:I9"/>
    <mergeCell ref="J7:J9"/>
    <mergeCell ref="K7:K9"/>
    <mergeCell ref="L4:L6"/>
    <mergeCell ref="I4:I6"/>
    <mergeCell ref="J4:J6"/>
    <mergeCell ref="F7:F9"/>
    <mergeCell ref="G7:G9"/>
    <mergeCell ref="H7:H9"/>
    <mergeCell ref="N10:N12"/>
    <mergeCell ref="D7:D9"/>
    <mergeCell ref="D10:D12"/>
    <mergeCell ref="M7:M9"/>
    <mergeCell ref="N7:N9"/>
    <mergeCell ref="G10:G12"/>
    <mergeCell ref="H10:H12"/>
    <mergeCell ref="I10:I12"/>
    <mergeCell ref="J10:J12"/>
    <mergeCell ref="K10:K12"/>
    <mergeCell ref="L10:L12"/>
    <mergeCell ref="M10:M12"/>
    <mergeCell ref="L7:L9"/>
    <mergeCell ref="O2:S2"/>
    <mergeCell ref="C2:H2"/>
    <mergeCell ref="A4:A6"/>
    <mergeCell ref="B4:B6"/>
    <mergeCell ref="C4:C6"/>
    <mergeCell ref="E4:E6"/>
    <mergeCell ref="F4:F6"/>
    <mergeCell ref="G4:G6"/>
    <mergeCell ref="H4:H6"/>
    <mergeCell ref="I2:N2"/>
    <mergeCell ref="M4:M6"/>
    <mergeCell ref="N4:N6"/>
    <mergeCell ref="K4:K6"/>
    <mergeCell ref="A7:A9"/>
    <mergeCell ref="B7:B9"/>
    <mergeCell ref="C7:C9"/>
    <mergeCell ref="E7:E9"/>
    <mergeCell ref="D4:D6"/>
    <mergeCell ref="A10:A12"/>
    <mergeCell ref="B10:B12"/>
    <mergeCell ref="C10:C12"/>
    <mergeCell ref="E10:E12"/>
    <mergeCell ref="F10:F12"/>
  </mergeCells>
  <phoneticPr fontId="1" type="noConversion"/>
  <pageMargins left="0.75" right="0.75" top="1" bottom="1" header="0.5" footer="0.5"/>
  <pageSetup paperSize="5" scale="50" fitToHeight="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Expense</vt:lpstr>
    </vt:vector>
  </TitlesOfParts>
  <Manager/>
  <Company>Columbia County Engineers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Andrew_Woods</dc:creator>
  <cp:keywords/>
  <dc:description/>
  <cp:lastModifiedBy>Woods, Drew (CRAB)</cp:lastModifiedBy>
  <cp:revision/>
  <dcterms:created xsi:type="dcterms:W3CDTF">2006-03-22T18:13:38Z</dcterms:created>
  <dcterms:modified xsi:type="dcterms:W3CDTF">2021-09-27T17:59:42Z</dcterms:modified>
  <cp:category/>
  <cp:contentStatus/>
</cp:coreProperties>
</file>