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E/"/>
    </mc:Choice>
  </mc:AlternateContent>
  <xr:revisionPtr revIDLastSave="84" documentId="8_{31D22A58-AAAF-4FCB-8D90-4452518A097C}" xr6:coauthVersionLast="47" xr6:coauthVersionMax="47" xr10:uidLastSave="{F974FB39-081E-4B66-A79C-8ADF08A48128}"/>
  <bookViews>
    <workbookView xWindow="28680" yWindow="-120" windowWidth="29040" windowHeight="15840" tabRatio="756" xr2:uid="{00000000-000D-0000-FFFF-FFFF00000000}"/>
  </bookViews>
  <sheets>
    <sheet name="SUMMARY" sheetId="1" r:id="rId1"/>
    <sheet name="TRAFFIC VOLUME &amp; ACCIDENTS" sheetId="3" r:id="rId2"/>
    <sheet name="DETOUR AND F&amp;G" sheetId="4" r:id="rId3"/>
    <sheet name="Structure" sheetId="8" r:id="rId4"/>
    <sheet name="Roadway Width" sheetId="10" r:id="rId5"/>
    <sheet name="Drainage Condition" sheetId="15" r:id="rId6"/>
  </sheets>
  <definedNames>
    <definedName name="_xlnm.Print_Area" localSheetId="2">'DETOUR AND F&amp;G'!$B$4:$N$17</definedName>
    <definedName name="_xlnm.Print_Area" localSheetId="5">'Drainage Condition'!$B$4:$M$55</definedName>
    <definedName name="_xlnm.Print_Area" localSheetId="4">'Roadway Width'!$B$4:$Q$19</definedName>
    <definedName name="_xlnm.Print_Area" localSheetId="3">Structure!$D$4:$AE$30,Structure!$D$32:$AE$53,Structure!$D$55:$AE$76,Structure!$D$78:$AE$98,Structure!$AH$4:$AY$28</definedName>
    <definedName name="_xlnm.Print_Area" localSheetId="0">SUMMARY!$B$3:$W$57</definedName>
    <definedName name="_xlnm.Print_Area" localSheetId="1">'TRAFFIC VOLUME &amp; ACCIDENTS'!$B$4:$L$35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S18" i="1" s="1"/>
  <c r="D28" i="3"/>
  <c r="D27" i="3"/>
  <c r="D26" i="3"/>
  <c r="D25" i="3"/>
  <c r="D24" i="3"/>
  <c r="C29" i="3"/>
  <c r="D29" i="3" s="1"/>
  <c r="C28" i="3"/>
  <c r="C27" i="3"/>
  <c r="C26" i="3"/>
  <c r="C25" i="3"/>
  <c r="C24" i="3"/>
  <c r="E19" i="3" s="1"/>
  <c r="D13" i="3" s="1"/>
  <c r="S17" i="1" s="1"/>
  <c r="D12" i="3"/>
  <c r="C51" i="8"/>
  <c r="C49" i="8"/>
  <c r="O52" i="1"/>
  <c r="D95" i="8"/>
  <c r="C95" i="8" s="1"/>
  <c r="D97" i="8"/>
  <c r="C97" i="8" s="1"/>
  <c r="D94" i="8"/>
  <c r="D92" i="8"/>
  <c r="C92" i="8" s="1"/>
  <c r="D90" i="8"/>
  <c r="C90" i="8" s="1"/>
  <c r="D88" i="8"/>
  <c r="C88" i="8" s="1"/>
  <c r="D86" i="8"/>
  <c r="C86" i="8" s="1"/>
  <c r="D84" i="8"/>
  <c r="C84" i="8" s="1"/>
  <c r="D82" i="8"/>
  <c r="C82" i="8" s="1"/>
  <c r="D60" i="8"/>
  <c r="C60" i="8" s="1"/>
  <c r="D62" i="8"/>
  <c r="C62" i="8" s="1"/>
  <c r="D64" i="8"/>
  <c r="C64" i="8" s="1"/>
  <c r="D66" i="8"/>
  <c r="C66" i="8" s="1"/>
  <c r="D68" i="8"/>
  <c r="C68" i="8" s="1"/>
  <c r="D70" i="8"/>
  <c r="C70" i="8" s="1"/>
  <c r="D72" i="8"/>
  <c r="C72" i="8" s="1"/>
  <c r="D74" i="8"/>
  <c r="C74" i="8" s="1"/>
  <c r="S25" i="1"/>
  <c r="F13" i="4"/>
  <c r="S19" i="1" s="1"/>
  <c r="C41" i="15"/>
  <c r="C43" i="15"/>
  <c r="B43" i="15"/>
  <c r="C42" i="15"/>
  <c r="B42" i="15"/>
  <c r="B41" i="15"/>
  <c r="C40" i="15"/>
  <c r="B40" i="15"/>
  <c r="C39" i="15"/>
  <c r="B39" i="15"/>
  <c r="B25" i="15"/>
  <c r="B26" i="15"/>
  <c r="B27" i="15"/>
  <c r="B28" i="15"/>
  <c r="B24" i="15"/>
  <c r="C53" i="15"/>
  <c r="S45" i="1" s="1"/>
  <c r="S46" i="1" s="1"/>
  <c r="J14" i="15"/>
  <c r="J13" i="15"/>
  <c r="J12" i="15"/>
  <c r="K14" i="15"/>
  <c r="K13" i="15"/>
  <c r="K12" i="15"/>
  <c r="K11" i="15"/>
  <c r="C28" i="15"/>
  <c r="C27" i="15"/>
  <c r="C26" i="15"/>
  <c r="C25" i="15"/>
  <c r="C24" i="15"/>
  <c r="J11" i="15"/>
  <c r="G13" i="10"/>
  <c r="H13" i="10"/>
  <c r="G12" i="10"/>
  <c r="H12" i="10" s="1"/>
  <c r="G14" i="10"/>
  <c r="H14" i="10"/>
  <c r="E51" i="8"/>
  <c r="E49" i="8"/>
  <c r="D46" i="8"/>
  <c r="C46" i="8" s="1"/>
  <c r="D44" i="8"/>
  <c r="C44" i="8" s="1"/>
  <c r="D42" i="8"/>
  <c r="C42" i="8" s="1"/>
  <c r="D40" i="8"/>
  <c r="C40" i="8" s="1"/>
  <c r="D38" i="8"/>
  <c r="C38" i="8" s="1"/>
  <c r="D29" i="8"/>
  <c r="C29" i="8" s="1"/>
  <c r="D27" i="8"/>
  <c r="C27" i="8" s="1"/>
  <c r="D25" i="8"/>
  <c r="C25" i="8" s="1"/>
  <c r="D23" i="8"/>
  <c r="C23" i="8" s="1"/>
  <c r="D21" i="8"/>
  <c r="C21" i="8" s="1"/>
  <c r="D19" i="8"/>
  <c r="C19" i="8" s="1"/>
  <c r="D17" i="8"/>
  <c r="C17" i="8" s="1"/>
  <c r="D36" i="8"/>
  <c r="C36" i="8" s="1"/>
  <c r="D15" i="8"/>
  <c r="C15" i="8" s="1"/>
  <c r="L14" i="4"/>
  <c r="L13" i="4"/>
  <c r="L12" i="4"/>
  <c r="L11" i="4"/>
  <c r="M13" i="4"/>
  <c r="L15" i="4"/>
  <c r="M11" i="4"/>
  <c r="M12" i="4"/>
  <c r="I14" i="4"/>
  <c r="M14" i="4"/>
  <c r="L16" i="4" l="1"/>
  <c r="S20" i="1" s="1"/>
  <c r="S21" i="1" s="1"/>
  <c r="B44" i="15"/>
  <c r="C44" i="15" s="1"/>
  <c r="S42" i="1" s="1"/>
  <c r="B29" i="15"/>
  <c r="C29" i="15" s="1"/>
  <c r="S41" i="1" s="1"/>
  <c r="K15" i="15"/>
  <c r="J15" i="15" s="1"/>
  <c r="S40" i="1" s="1"/>
  <c r="G15" i="10"/>
  <c r="S32" i="1" s="1"/>
  <c r="S33" i="1" s="1"/>
  <c r="D53" i="8"/>
  <c r="C53" i="8" s="1"/>
  <c r="D75" i="8"/>
  <c r="C75" i="8" s="1"/>
  <c r="D30" i="8"/>
  <c r="C30" i="8" s="1"/>
  <c r="D98" i="8"/>
  <c r="C98" i="8" s="1"/>
  <c r="S43" i="1" l="1"/>
  <c r="S49" i="1" s="1"/>
  <c r="S52" i="1" s="1"/>
  <c r="F9" i="8"/>
  <c r="S26" i="1" s="1"/>
  <c r="S27" i="1" s="1"/>
</calcChain>
</file>

<file path=xl/sharedStrings.xml><?xml version="1.0" encoding="utf-8"?>
<sst xmlns="http://schemas.openxmlformats.org/spreadsheetml/2006/main" count="225" uniqueCount="198">
  <si>
    <t>COUNTY</t>
  </si>
  <si>
    <t>PROJECT NAME</t>
  </si>
  <si>
    <t>PROJECT LENGTH</t>
  </si>
  <si>
    <t>miles</t>
  </si>
  <si>
    <t>Possible</t>
  </si>
  <si>
    <t>Scored</t>
  </si>
  <si>
    <t>TRAFFIC:</t>
  </si>
  <si>
    <t>Points</t>
  </si>
  <si>
    <t>Subtotal</t>
  </si>
  <si>
    <t>STRUCTURAL CONDITION:</t>
  </si>
  <si>
    <t>GEOMETRY:</t>
  </si>
  <si>
    <t>possible</t>
  </si>
  <si>
    <t>scored</t>
  </si>
  <si>
    <t>NOTES:</t>
  </si>
  <si>
    <t xml:space="preserve">   2.  No points are allowed for conditions which will not be improved by the proposed project.</t>
  </si>
  <si>
    <t xml:space="preserve">   1.  Points for Surface portion of the SURFACE CONDITION will be assigned by CRAB Engineer.</t>
  </si>
  <si>
    <t>NO END TREATMENTS</t>
  </si>
  <si>
    <t>NO SAFTY BARS</t>
  </si>
  <si>
    <t>Flow / Capacity Analysis</t>
  </si>
  <si>
    <t>Operational Features:</t>
  </si>
  <si>
    <t>DRAINAGE STRUCTURE RATING SUMMARY:</t>
  </si>
  <si>
    <t xml:space="preserve">Plugged </t>
  </si>
  <si>
    <t>Drainage Condition</t>
  </si>
  <si>
    <t>Drainage Hazards:</t>
  </si>
  <si>
    <t>TRAFFIC RATING</t>
  </si>
  <si>
    <t>VOLUME</t>
  </si>
  <si>
    <t>ACCIDENTS</t>
  </si>
  <si>
    <t>AADT</t>
  </si>
  <si>
    <t>TRUCK ADT</t>
  </si>
  <si>
    <t>POINT CALCULATION</t>
  </si>
  <si>
    <t>Total</t>
  </si>
  <si>
    <t>RATING</t>
  </si>
  <si>
    <t>ADT</t>
  </si>
  <si>
    <t>POINTS</t>
  </si>
  <si>
    <t>STRUCTURE RATING</t>
  </si>
  <si>
    <t>FREIGHT AND GOODS CLASS</t>
  </si>
  <si>
    <t>SELECT ONE:</t>
  </si>
  <si>
    <t>CLASS</t>
  </si>
  <si>
    <t>POINTS:</t>
  </si>
  <si>
    <t>T6 or T7</t>
  </si>
  <si>
    <t>T5</t>
  </si>
  <si>
    <t>T4</t>
  </si>
  <si>
    <t>DETOUR ROUTE</t>
  </si>
  <si>
    <t>Length of Detour Route</t>
  </si>
  <si>
    <t>T1</t>
  </si>
  <si>
    <t>T2-T3</t>
  </si>
  <si>
    <t>DETOUR AND F&amp;G</t>
  </si>
  <si>
    <t>Perforations throughout invert with an area less than 36 square inches per square foot, 25%. Overall thin metal, which allows for an easy puncture with chipping hammer. End section corroded away</t>
  </si>
  <si>
    <t>Perforations throughout invert with an area greater than 36 square inches per square foot, 25%.</t>
  </si>
  <si>
    <t>Extensive heavy rust; thick and scaling rust throughout pipe; deep pitting; perforations throughout invert with an area less than 30 square inches per square foot, 20%. Overall thin metal, which allows for an easy puncture with hammer.</t>
  </si>
  <si>
    <t>Heavy rust and scale. Pinholes (with an area less than 15 square inches per square foot, 10%) throughout pipe material. Section loss and perorations and ends. Holes in metal at end in invert and not located under roadway</t>
  </si>
  <si>
    <t>Galvanizing gone along invert with layers of rust. Sporadic pitting of invert. Minor pinholes (with an area less than 6 square inches per square foot, 4%) in pipe material located at ends of pipe (length not to exceed 4 feet and not located beneath roadway)</t>
  </si>
  <si>
    <t>Discoloration of surface, Galvanizing gone along invert but no layers of rust. Minor pinholes (with an area less than 3 square inches per square foot) in pipe material located at ends of pipe (length not to exceed 4 feet and not located beneath roadway).</t>
  </si>
  <si>
    <t>Discoloration of surface; galvanizing partially gone along invert but no layers of rust.</t>
  </si>
  <si>
    <t>Embankment Erosion</t>
  </si>
  <si>
    <t>Roadway Width</t>
  </si>
  <si>
    <t>Widening</t>
  </si>
  <si>
    <t>TOTAL DRAINAGE WORKSHEET RATING:</t>
  </si>
  <si>
    <t>Traffic Accidents</t>
  </si>
  <si>
    <t>Traffic Volume</t>
  </si>
  <si>
    <t>Detour Length</t>
  </si>
  <si>
    <t>Freight &amp; Goods</t>
  </si>
  <si>
    <t>(20 points max.)</t>
  </si>
  <si>
    <t>DRAINAGE CONDITION</t>
  </si>
  <si>
    <t>Galvanizing intact; no corrosion</t>
  </si>
  <si>
    <t>Moderate rutting from drainage.  Minor amount of bare soil exposed</t>
  </si>
  <si>
    <t>Major erosion caused by drainage or channel; Evidence of foundation settlement; Erosion to embankment impacting guardrail performance or encroaching on shoulder.</t>
  </si>
  <si>
    <t>Erosion caused by drainage or channel; Erosion to embanckment impacting guardrail performacne or encroaching on shoulder</t>
  </si>
  <si>
    <t>Minor erosion caused by drainage</t>
  </si>
  <si>
    <t>Condition - Plastic</t>
  </si>
  <si>
    <t>Structural Condition</t>
  </si>
  <si>
    <t>(50 points max.)</t>
  </si>
  <si>
    <t>(5 points max.)</t>
  </si>
  <si>
    <t>Year</t>
  </si>
  <si>
    <t>2 Years</t>
  </si>
  <si>
    <t>10 Years</t>
  </si>
  <si>
    <t>Flow/ Capacity  (20 max points)</t>
  </si>
  <si>
    <t>Embankment Erosion (5 max points)</t>
  </si>
  <si>
    <t xml:space="preserve">Rate the roadway embankment for settlement and/or sloughing of </t>
  </si>
  <si>
    <t xml:space="preserve">the side slopes. Do not include settlement of approach pavement or </t>
  </si>
  <si>
    <t>subgrade under this itme</t>
  </si>
  <si>
    <t>Rate the adequacy of the waterway opening at the structure.  Consider</t>
  </si>
  <si>
    <t xml:space="preserve">the extent to which flow is restructed throught the opening.  </t>
  </si>
  <si>
    <t>Points for Traffic</t>
  </si>
  <si>
    <t>&lt;50</t>
  </si>
  <si>
    <t>50-100</t>
  </si>
  <si>
    <t>101-250</t>
  </si>
  <si>
    <t>251-500</t>
  </si>
  <si>
    <t>501-750</t>
  </si>
  <si>
    <t>&gt;750</t>
  </si>
  <si>
    <t>Excellent</t>
  </si>
  <si>
    <t>Tight surface with no slick or porous areas,</t>
  </si>
  <si>
    <t>Good</t>
  </si>
  <si>
    <t>Only minor, localized transverse cracks,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</si>
  <si>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</si>
  <si>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</si>
  <si>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</si>
  <si>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</si>
  <si>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</si>
  <si>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</si>
  <si>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</si>
  <si>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</si>
  <si>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</si>
  <si>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</si>
  <si>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</si>
  <si>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</si>
  <si>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</si>
  <si>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</si>
  <si>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</si>
  <si>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</si>
  <si>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Definitions</t>
  </si>
  <si>
    <t>Surface Quality</t>
  </si>
  <si>
    <t>New Condition, Superficial and isolated damage from construction.</t>
  </si>
  <si>
    <t>Isolated rip or tear (no larger than 6 inches) caused by floating debris. Minor discoloration at isolated locations.</t>
  </si>
  <si>
    <t>Hairline cracking without rust staining or delaminations; surface in good condition isolated damage.</t>
  </si>
  <si>
    <t>Hairline map cracking.  Cracks less than 1/8 inch parallel to traffic with minor efflorescence or minor amounts of leakage.  Additional spalled areas less than 5% of surface area.</t>
  </si>
  <si>
    <t>Split (larger than 6 inches, width exceeding 1 inch) several locations. Split causing loses of backfill material. Section loses
caused by abrasion located throughout pipe.</t>
  </si>
  <si>
    <t>Split (larger than 6 inches, width exceeding ½ inch) several locations. Split causing loses of backfill material. Perforations
caused by abrasion located throughout pipe.</t>
  </si>
  <si>
    <t>No signs of distress, little discoloration.</t>
  </si>
  <si>
    <t>Split (larger than 6 inches, width not to exceed ½ inch) at two or three locations. Damage (Cuts, gouges, burnt edges, or distortion)
to end sections.Perforations caused by abrasion located within 5 feet of inlet and outlet and not located under roadway.</t>
  </si>
  <si>
    <t>Split (larger than 6 inches, width exceeding ½ inch) at two or three locations. Damage (Cuts, gouges, or distortion) to end sections.
Perforations caused by abrasion located within 5 feet of inlet and outlet and not located under roadway.</t>
  </si>
  <si>
    <t>Invert eroded away (with section 2 foot in length and ½ foot in width) throughout pipe.  Pipe partially collapsed or collapse is imminent.</t>
  </si>
  <si>
    <t>Road Surface Condition by CRAB,  see chart,  right &gt;&gt;&gt;</t>
  </si>
  <si>
    <t>Structural Condition Below</t>
  </si>
  <si>
    <t>2'</t>
  </si>
  <si>
    <t>3'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</si>
  <si>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 xml:space="preserve"> 4'</t>
    </r>
  </si>
  <si>
    <t>Check One:</t>
  </si>
  <si>
    <t>Existing roadway width</t>
  </si>
  <si>
    <t>Proposed Roadway Width</t>
  </si>
  <si>
    <t>Operational Features (20 pts max)</t>
  </si>
  <si>
    <t>Plugged (5 pts max)</t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</si>
  <si>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 
options below:</t>
    </r>
  </si>
  <si>
    <r>
      <t xml:space="preserve"> (</t>
    </r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one)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</si>
  <si>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
 options below: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</si>
  <si>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the conditions below to be improved.</t>
    </r>
  </si>
  <si>
    <r>
      <rPr>
        <b/>
        <u/>
        <sz val="10"/>
        <rFont val="MS Sans Serif"/>
        <family val="2"/>
      </rPr>
      <t xml:space="preserve">Select </t>
    </r>
    <r>
      <rPr>
        <u/>
        <sz val="10"/>
        <rFont val="MS Sans Serif"/>
        <family val="2"/>
      </rPr>
      <t>Worst Condition:</t>
    </r>
  </si>
  <si>
    <t>Condition - metal</t>
  </si>
  <si>
    <t>Visual Rating</t>
  </si>
  <si>
    <t>Road Floods Every:</t>
  </si>
  <si>
    <t>Shoulder eroded away.  Guardrail post anchor undermined greater than 3 posts in a row</t>
  </si>
  <si>
    <r>
      <t xml:space="preserve">Waterway opening has </t>
    </r>
    <r>
      <rPr>
        <b/>
        <sz val="8"/>
        <rFont val="MS Sans Serif"/>
        <family val="2"/>
      </rPr>
      <t>minor obstructions</t>
    </r>
    <r>
      <rPr>
        <sz val="8"/>
        <rFont val="MS Sans Serif"/>
        <family val="2"/>
      </rPr>
      <t>. No more than</t>
    </r>
    <r>
      <rPr>
        <b/>
        <sz val="8"/>
        <rFont val="MS Sans Serif"/>
        <family val="2"/>
      </rPr>
      <t xml:space="preserve"> 10%</t>
    </r>
    <r>
      <rPr>
        <sz val="8"/>
        <rFont val="MS Sans Serif"/>
        <family val="2"/>
      </rPr>
      <t xml:space="preserve"> of the opening is restricted</t>
    </r>
  </si>
  <si>
    <r>
      <t>Waterway opening has</t>
    </r>
    <r>
      <rPr>
        <b/>
        <sz val="8"/>
        <rFont val="MS Sans Serif"/>
        <family val="2"/>
      </rPr>
      <t xml:space="preserve"> minor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25%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</si>
  <si>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significant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50%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</si>
  <si>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severely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75%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</si>
  <si>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severely obstructions</t>
    </r>
    <r>
      <rPr>
        <sz val="8"/>
        <rFont val="MS Sans Serif"/>
        <family val="2"/>
      </rPr>
      <t>. No more than</t>
    </r>
    <r>
      <rPr>
        <b/>
        <sz val="8"/>
        <rFont val="MS Sans Serif"/>
        <family val="2"/>
      </rPr>
      <t xml:space="preserve"> 95%</t>
    </r>
    <r>
      <rPr>
        <sz val="8"/>
        <rFont val="MS Sans Serif"/>
        <family val="2"/>
      </rPr>
      <t xml:space="preserve"> of the opening is restricted</t>
    </r>
  </si>
  <si>
    <t>Sufficiency Rating of 71 to 80</t>
  </si>
  <si>
    <t>Sufficiency Rating of 51 to 60</t>
  </si>
  <si>
    <t>Sufficiency Rating of 41 to 50</t>
  </si>
  <si>
    <t>Sufficiency Rating of 31 to 40</t>
  </si>
  <si>
    <t>Sufficiency Rating of 81 or above</t>
  </si>
  <si>
    <t>Sufficiency Rating of 61 to 70</t>
  </si>
  <si>
    <t>Suffiency Rating of 21 to 30</t>
  </si>
  <si>
    <t>Sufficiency Rating of 20 or less</t>
  </si>
  <si>
    <t>Condition - Reinforced Concrete Pipe Culvert</t>
  </si>
  <si>
    <t>Transverse cracks open greater than 1/8 inch with efflorescence and rust staining. Spalling at numerous locations; extensive surface scaling on invert greater than 1/2 inch. Extensive cracking with cracks open more than 1/8 inch with efflorescence; spalling has caused exposure of heavily corroded reinforcing steel in crown or invert; extensive surface scaling on invert greater than 3/4 inch. (approximately 50% of culvert is affected)</t>
  </si>
  <si>
    <t>Hairline cracking. No single crack greater than 1/16 inch without rust staining. Delaminated/Spalled area less than 1% of surface area</t>
  </si>
  <si>
    <t>Map cracking. Cracks less than 1/8 inch, less than 1/16 inch with efflorescence and/or rust
stain, leakage.  Spalled areas with exposed reinforcing less than 10%. Total delaminated/ spalled areas less than 15% of surface area.</t>
  </si>
  <si>
    <t>Condition -  Small Bridge and Box Culverts</t>
  </si>
  <si>
    <t>Pts</t>
  </si>
  <si>
    <t>25 Years</t>
  </si>
  <si>
    <t>(35 points max.)</t>
  </si>
  <si>
    <t>NE REGION</t>
  </si>
  <si>
    <t>Extensive cracking with spalling, delaminations, and slight differential movement or joint separation; scaling has exposed all surfaces of the
reinforcing steel in the crown or invert (approximately all exposed surfaces are 50% loss of wall thickness at invert; concrete very soft</t>
  </si>
  <si>
    <t>Full depth holes. Extensive cracking greater than 1/2 inch. Major, multiple joint separation. Spalled areas with exposed reinforcing greater than 25%. Reinforcing steel  have extensive section loss and perimeter of bar is completely exposed.</t>
  </si>
  <si>
    <t>5 pts Max.</t>
  </si>
  <si>
    <r>
      <t xml:space="preserve">Culverts </t>
    </r>
    <r>
      <rPr>
        <u/>
        <sz val="8"/>
        <rFont val="MS Sans Serif"/>
        <family val="2"/>
      </rPr>
      <t>&gt;</t>
    </r>
    <r>
      <rPr>
        <sz val="8"/>
        <rFont val="MS Sans Serif"/>
        <family val="2"/>
      </rPr>
      <t xml:space="preserve"> 30"</t>
    </r>
  </si>
  <si>
    <r>
      <t>Hazards (5 pts max).</t>
    </r>
    <r>
      <rPr>
        <sz val="12"/>
        <rFont val="MS Sans Serif"/>
        <family val="2"/>
      </rPr>
      <t xml:space="preserve">  Applies to culverts &gt; 30"</t>
    </r>
  </si>
  <si>
    <t>MILES (100ths)</t>
  </si>
  <si>
    <t>Max 5 Pts</t>
  </si>
  <si>
    <t>Assign 3 pts each injury Accident</t>
  </si>
  <si>
    <t>Truck ADT</t>
  </si>
  <si>
    <t>TRAFFIC VOLUME RATING TABLE</t>
  </si>
  <si>
    <t>TRUCK</t>
  </si>
  <si>
    <t>&lt;5</t>
  </si>
  <si>
    <t>5-10</t>
  </si>
  <si>
    <t>11-25</t>
  </si>
  <si>
    <t>26-50</t>
  </si>
  <si>
    <t>51-75</t>
  </si>
  <si>
    <t>&gt;75</t>
  </si>
  <si>
    <t>Miles to 1/100s</t>
  </si>
  <si>
    <t>P.D. ONLY ACCIDENT Points</t>
  </si>
  <si>
    <t>NON FATAL INJURY ACC. Points</t>
  </si>
  <si>
    <t>FATAL ACCIDENT Points</t>
  </si>
  <si>
    <t>Total Points</t>
  </si>
  <si>
    <t>Assign 5 pts each fatal accident</t>
  </si>
  <si>
    <r>
      <t xml:space="preserve">Assign 1 pt each </t>
    </r>
    <r>
      <rPr>
        <sz val="8"/>
        <rFont val="MS Sans Serif"/>
      </rPr>
      <t>for prop damage Acc.</t>
    </r>
  </si>
  <si>
    <r>
      <t xml:space="preserve">RAP </t>
    </r>
    <r>
      <rPr>
        <b/>
        <sz val="18"/>
        <color indexed="30"/>
        <rFont val="Calibri"/>
        <family val="2"/>
      </rPr>
      <t xml:space="preserve">Drainage </t>
    </r>
    <r>
      <rPr>
        <b/>
        <sz val="18"/>
        <color indexed="36"/>
        <rFont val="Calibri"/>
        <family val="2"/>
      </rPr>
      <t>Project</t>
    </r>
  </si>
  <si>
    <t>GUARDRAIL</t>
  </si>
  <si>
    <t>(Competes with 2R projects)</t>
  </si>
  <si>
    <t>(within project limits)</t>
  </si>
  <si>
    <t>Use the last five 
full years' reports</t>
  </si>
  <si>
    <t>Split (no larger than 6 inches, not open more than ¼ inch) at two or three locations. Damage (Cuts, gouges, burnt edges, or distortion) to end sections.Perforations caused by abrasion located within 5 feet of outlet and not located under roadway.</t>
  </si>
  <si>
    <r>
      <t xml:space="preserve">NE </t>
    </r>
    <r>
      <rPr>
        <b/>
        <sz val="20"/>
        <color rgb="FF00B0F0"/>
        <rFont val="MS Sans Serif"/>
      </rPr>
      <t>DR</t>
    </r>
    <r>
      <rPr>
        <sz val="18"/>
        <rFont val="MS Sans Serif"/>
        <family val="2"/>
      </rPr>
      <t>AINAGE STRUCTURE - 
ROAD SURFACE RATING SHEET</t>
    </r>
  </si>
  <si>
    <t>NE
DR</t>
  </si>
  <si>
    <t>No Safety Bars currently - will be proposed</t>
  </si>
  <si>
    <t>No End Treatments currently - will be proposed</t>
  </si>
  <si>
    <t>No Guardrail currently - will be proposed (or existing guardrail will be replaced)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</si>
</sst>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;@"/>
    <numFmt numFmtId="165" formatCode="yyyy"/>
    <numFmt numFmtId="166" formatCode="0.0"/>
    <numFmt numFmtId="167" formatCode="[hh]\º\ mm\'\ ss\&quot;"/>
    <numFmt numFmtId="168" formatCode="0.00000000"/>
  </numFmts>
  <fonts count="53" x14ac:knownFonts="1"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b/>
      <u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0"/>
      <color indexed="12"/>
      <name val="MS Sans Serif"/>
      <family val="2"/>
    </font>
    <font>
      <b/>
      <u/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color indexed="12"/>
      <name val="MS Sans Serif"/>
      <family val="2"/>
    </font>
    <font>
      <u/>
      <sz val="8"/>
      <name val="MS Sans Serif"/>
      <family val="2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sz val="10"/>
      <color indexed="22"/>
      <name val="MS Sans Serif"/>
      <family val="2"/>
    </font>
    <font>
      <b/>
      <sz val="10"/>
      <color indexed="10"/>
      <name val="MS Sans Serif"/>
      <family val="2"/>
    </font>
    <font>
      <b/>
      <sz val="18"/>
      <color indexed="36"/>
      <name val="MS Sans Serif"/>
      <family val="2"/>
    </font>
    <font>
      <b/>
      <sz val="12"/>
      <color indexed="10"/>
      <name val="MS Sans Serif"/>
      <family val="2"/>
    </font>
    <font>
      <b/>
      <sz val="14"/>
      <color indexed="36"/>
      <name val="MS Sans Serif"/>
      <family val="2"/>
    </font>
    <font>
      <b/>
      <sz val="18"/>
      <color indexed="3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color indexed="12"/>
      <name val="Arial"/>
      <family val="2"/>
    </font>
    <font>
      <b/>
      <u/>
      <sz val="8"/>
      <name val="MS Sans Serif"/>
      <family val="2"/>
    </font>
    <font>
      <b/>
      <u/>
      <sz val="10"/>
      <color indexed="12"/>
      <name val="MS Sans Serif"/>
      <family val="2"/>
    </font>
    <font>
      <sz val="8.5"/>
      <name val="MS Sans Serif"/>
      <family val="2"/>
    </font>
    <font>
      <sz val="9.5"/>
      <name val="MS Sans Serif"/>
      <family val="2"/>
    </font>
    <font>
      <b/>
      <u/>
      <sz val="18"/>
      <color indexed="12"/>
      <name val="Arial"/>
      <family val="2"/>
    </font>
    <font>
      <b/>
      <sz val="8"/>
      <name val="MS Sans Serif"/>
      <family val="2"/>
    </font>
    <font>
      <b/>
      <sz val="7"/>
      <color indexed="10"/>
      <name val="MS Sans Serif"/>
      <family val="2"/>
    </font>
    <font>
      <sz val="7"/>
      <name val="MS Sans Serif"/>
      <family val="2"/>
    </font>
    <font>
      <u/>
      <sz val="8"/>
      <color indexed="12"/>
      <name val="MS Sans Serif"/>
      <family val="2"/>
    </font>
    <font>
      <b/>
      <sz val="12"/>
      <name val="Arial"/>
      <family val="2"/>
    </font>
    <font>
      <sz val="8.5"/>
      <name val="MS Sans Serif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sz val="9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8"/>
      <name val="MS Sans Serif"/>
      <family val="2"/>
    </font>
    <font>
      <b/>
      <sz val="8.5"/>
      <name val="MS Sans Serif"/>
      <family val="2"/>
    </font>
    <font>
      <sz val="8"/>
      <name val="MS Sans Serif"/>
    </font>
    <font>
      <b/>
      <sz val="18"/>
      <color indexed="36"/>
      <name val="Calibri"/>
      <family val="2"/>
    </font>
    <font>
      <b/>
      <sz val="18"/>
      <color indexed="30"/>
      <name val="Calibri"/>
      <family val="2"/>
    </font>
    <font>
      <sz val="11"/>
      <color theme="1"/>
      <name val="Arial"/>
      <family val="2"/>
    </font>
    <font>
      <sz val="10"/>
      <color theme="0"/>
      <name val="MS Sans Serif"/>
      <family val="2"/>
    </font>
    <font>
      <sz val="12"/>
      <color theme="0"/>
      <name val="MS Sans Serif"/>
      <family val="2"/>
    </font>
    <font>
      <b/>
      <sz val="18"/>
      <color indexed="36"/>
      <name val="Calibri"/>
      <family val="2"/>
      <scheme val="minor"/>
    </font>
    <font>
      <b/>
      <sz val="8"/>
      <color rgb="FFFF0000"/>
      <name val="MS Sans Serif"/>
    </font>
    <font>
      <b/>
      <sz val="20"/>
      <color rgb="FF00B0F0"/>
      <name val="MS Sans Serif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7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50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50"/>
      </top>
      <bottom style="thick">
        <color indexed="50"/>
      </bottom>
      <diagonal/>
    </border>
    <border>
      <left/>
      <right style="thick">
        <color indexed="50"/>
      </right>
      <top style="thick">
        <color indexed="50"/>
      </top>
      <bottom style="thick">
        <color indexed="50"/>
      </bottom>
      <diagonal/>
    </border>
    <border>
      <left style="thin">
        <color indexed="64"/>
      </left>
      <right/>
      <top/>
      <bottom/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50"/>
      </left>
      <right/>
      <top style="thick">
        <color indexed="50"/>
      </top>
      <bottom style="thick">
        <color indexed="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4"/>
      </right>
      <top/>
      <bottom/>
      <diagonal/>
    </border>
    <border>
      <left/>
      <right/>
      <top style="thin">
        <color indexed="64"/>
      </top>
      <bottom style="thick">
        <color indexed="50"/>
      </bottom>
      <diagonal/>
    </border>
    <border>
      <left/>
      <right style="thick">
        <color indexed="50"/>
      </right>
      <top style="thin">
        <color indexed="64"/>
      </top>
      <bottom style="thin">
        <color indexed="64"/>
      </bottom>
      <diagonal/>
    </border>
    <border>
      <left/>
      <right style="thick">
        <color rgb="FF92D050"/>
      </right>
      <top/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ck">
        <color indexed="50"/>
      </left>
      <right/>
      <top/>
      <bottom style="thin">
        <color indexed="64"/>
      </bottom>
      <diagonal/>
    </border>
    <border>
      <left style="thick">
        <color indexed="50"/>
      </left>
      <right/>
      <top style="thin">
        <color indexed="64"/>
      </top>
      <bottom style="thick">
        <color indexed="50"/>
      </bottom>
      <diagonal/>
    </border>
    <border>
      <left style="thick">
        <color indexed="50"/>
      </left>
      <right/>
      <top style="thin">
        <color indexed="64"/>
      </top>
      <bottom/>
      <diagonal/>
    </border>
  </borders>
  <cellStyleXfs count="10">
    <xf numFmtId="0" fontId="0" fillId="0" borderId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593">
    <xf numFmtId="0" fontId="0" fillId="0" borderId="0" xfId="0"/>
    <xf numFmtId="0" fontId="14" fillId="2" borderId="0" xfId="0" applyFont="1" applyFill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left"/>
    </xf>
    <xf numFmtId="0" fontId="14" fillId="0" borderId="3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16" fillId="0" borderId="0" xfId="0" applyFont="1" applyBorder="1" applyAlignment="1" applyProtection="1">
      <alignment vertical="top" wrapText="1"/>
    </xf>
    <xf numFmtId="0" fontId="16" fillId="0" borderId="5" xfId="0" applyFont="1" applyBorder="1" applyAlignment="1" applyProtection="1">
      <alignment vertical="top" wrapText="1"/>
    </xf>
    <xf numFmtId="0" fontId="0" fillId="0" borderId="0" xfId="0" applyFill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4" fillId="0" borderId="6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/>
    </xf>
    <xf numFmtId="2" fontId="9" fillId="0" borderId="6" xfId="0" applyNumberFormat="1" applyFont="1" applyBorder="1" applyAlignment="1" applyProtection="1">
      <alignment horizontal="center"/>
    </xf>
    <xf numFmtId="0" fontId="17" fillId="0" borderId="0" xfId="0" applyFont="1" applyBorder="1" applyAlignment="1" applyProtection="1">
      <alignment textRotation="180"/>
    </xf>
    <xf numFmtId="2" fontId="5" fillId="0" borderId="0" xfId="0" applyNumberFormat="1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4" fillId="2" borderId="0" xfId="0" applyFont="1" applyFill="1" applyProtection="1"/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/>
    <xf numFmtId="2" fontId="0" fillId="2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/>
    </xf>
    <xf numFmtId="0" fontId="12" fillId="2" borderId="0" xfId="0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2" fontId="15" fillId="0" borderId="0" xfId="0" quotePrefix="1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2" fontId="15" fillId="0" borderId="6" xfId="0" quotePrefix="1" applyNumberFormat="1" applyFont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Protection="1"/>
    <xf numFmtId="2" fontId="5" fillId="0" borderId="0" xfId="0" applyNumberFormat="1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0" fillId="0" borderId="4" xfId="0" applyBorder="1" applyProtection="1"/>
    <xf numFmtId="0" fontId="7" fillId="0" borderId="0" xfId="0" applyFont="1" applyFill="1" applyBorder="1" applyAlignment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Alignment="1"/>
    <xf numFmtId="0" fontId="4" fillId="0" borderId="0" xfId="0" applyFont="1" applyBorder="1" applyAlignment="1" applyProtection="1">
      <alignment horizontal="center"/>
    </xf>
    <xf numFmtId="0" fontId="1" fillId="0" borderId="4" xfId="0" applyFont="1" applyBorder="1" applyProtection="1"/>
    <xf numFmtId="0" fontId="0" fillId="0" borderId="0" xfId="0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 applyProtection="1">
      <alignment vertical="top"/>
    </xf>
    <xf numFmtId="1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21" fillId="2" borderId="0" xfId="6" applyFill="1" applyProtection="1"/>
    <xf numFmtId="0" fontId="22" fillId="0" borderId="0" xfId="6" applyFont="1" applyFill="1" applyBorder="1" applyAlignment="1" applyProtection="1">
      <alignment vertical="center"/>
    </xf>
    <xf numFmtId="0" fontId="21" fillId="0" borderId="0" xfId="6" applyFill="1" applyBorder="1" applyProtection="1"/>
    <xf numFmtId="0" fontId="21" fillId="2" borderId="0" xfId="6" applyFill="1" applyBorder="1" applyAlignment="1" applyProtection="1">
      <alignment horizontal="left"/>
    </xf>
    <xf numFmtId="0" fontId="21" fillId="0" borderId="0" xfId="6" applyFill="1" applyBorder="1" applyAlignment="1" applyProtection="1">
      <alignment horizontal="left"/>
    </xf>
    <xf numFmtId="0" fontId="22" fillId="0" borderId="0" xfId="6" applyFont="1" applyFill="1" applyBorder="1" applyAlignment="1" applyProtection="1">
      <alignment horizontal="left" vertical="center"/>
    </xf>
    <xf numFmtId="0" fontId="13" fillId="0" borderId="0" xfId="6" applyFont="1" applyFill="1" applyBorder="1" applyAlignment="1" applyProtection="1">
      <alignment horizontal="right"/>
    </xf>
    <xf numFmtId="0" fontId="24" fillId="0" borderId="0" xfId="6" applyFont="1" applyFill="1" applyBorder="1" applyAlignment="1" applyProtection="1"/>
    <xf numFmtId="0" fontId="25" fillId="0" borderId="0" xfId="6" applyFont="1" applyFill="1" applyBorder="1" applyAlignment="1" applyProtection="1">
      <alignment horizontal="center"/>
    </xf>
    <xf numFmtId="0" fontId="8" fillId="0" borderId="0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right"/>
    </xf>
    <xf numFmtId="0" fontId="21" fillId="3" borderId="10" xfId="6" applyFill="1" applyBorder="1" applyAlignment="1" applyProtection="1">
      <alignment horizontal="center"/>
      <protection locked="0"/>
    </xf>
    <xf numFmtId="0" fontId="1" fillId="0" borderId="0" xfId="6" applyFont="1" applyFill="1" applyBorder="1" applyProtection="1"/>
    <xf numFmtId="0" fontId="21" fillId="0" borderId="0" xfId="6" applyFill="1" applyBorder="1" applyAlignment="1" applyProtection="1"/>
    <xf numFmtId="0" fontId="21" fillId="0" borderId="0" xfId="6" applyFill="1" applyBorder="1" applyAlignment="1" applyProtection="1">
      <alignment horizontal="center"/>
    </xf>
    <xf numFmtId="0" fontId="21" fillId="0" borderId="0" xfId="6" applyFill="1" applyBorder="1" applyAlignment="1" applyProtection="1">
      <alignment horizontal="right"/>
    </xf>
    <xf numFmtId="0" fontId="29" fillId="0" borderId="0" xfId="6" applyFont="1" applyFill="1" applyBorder="1" applyAlignment="1" applyProtection="1"/>
    <xf numFmtId="0" fontId="29" fillId="0" borderId="11" xfId="6" applyFont="1" applyFill="1" applyBorder="1" applyProtection="1"/>
    <xf numFmtId="0" fontId="1" fillId="0" borderId="11" xfId="6" applyFont="1" applyFill="1" applyBorder="1" applyProtection="1"/>
    <xf numFmtId="0" fontId="1" fillId="0" borderId="11" xfId="6" applyFont="1" applyFill="1" applyBorder="1" applyAlignment="1" applyProtection="1">
      <alignment horizontal="left"/>
    </xf>
    <xf numFmtId="0" fontId="24" fillId="0" borderId="0" xfId="6" applyFont="1" applyFill="1" applyBorder="1" applyAlignment="1" applyProtection="1">
      <alignment horizontal="right"/>
    </xf>
    <xf numFmtId="0" fontId="9" fillId="0" borderId="0" xfId="6" applyFont="1" applyFill="1" applyBorder="1" applyAlignment="1" applyProtection="1">
      <alignment horizontal="center"/>
    </xf>
    <xf numFmtId="0" fontId="11" fillId="0" borderId="0" xfId="6" applyFont="1" applyFill="1" applyBorder="1" applyAlignment="1" applyProtection="1">
      <alignment horizontal="center"/>
    </xf>
    <xf numFmtId="0" fontId="31" fillId="0" borderId="11" xfId="6" applyFont="1" applyFill="1" applyBorder="1" applyAlignment="1" applyProtection="1">
      <alignment horizontal="center" wrapText="1"/>
    </xf>
    <xf numFmtId="0" fontId="4" fillId="0" borderId="0" xfId="6" applyFont="1" applyFill="1" applyBorder="1" applyAlignment="1" applyProtection="1">
      <alignment horizontal="center"/>
    </xf>
    <xf numFmtId="0" fontId="20" fillId="3" borderId="10" xfId="6" applyFont="1" applyFill="1" applyBorder="1" applyAlignment="1" applyProtection="1">
      <alignment horizontal="center"/>
      <protection locked="0"/>
    </xf>
    <xf numFmtId="0" fontId="13" fillId="0" borderId="0" xfId="6" applyFont="1" applyFill="1" applyBorder="1" applyAlignment="1" applyProtection="1">
      <alignment horizontal="center"/>
    </xf>
    <xf numFmtId="0" fontId="12" fillId="0" borderId="0" xfId="6" applyFont="1" applyFill="1" applyBorder="1" applyAlignment="1" applyProtection="1">
      <alignment horizontal="center"/>
    </xf>
    <xf numFmtId="0" fontId="31" fillId="0" borderId="0" xfId="6" applyFont="1" applyFill="1" applyBorder="1" applyAlignment="1" applyProtection="1">
      <alignment vertical="top" wrapText="1"/>
    </xf>
    <xf numFmtId="0" fontId="31" fillId="0" borderId="0" xfId="6" applyFont="1" applyFill="1" applyBorder="1" applyAlignment="1" applyProtection="1">
      <alignment vertical="top"/>
    </xf>
    <xf numFmtId="2" fontId="21" fillId="0" borderId="0" xfId="6" applyNumberFormat="1" applyFill="1" applyBorder="1" applyAlignment="1" applyProtection="1">
      <alignment horizontal="center"/>
    </xf>
    <xf numFmtId="0" fontId="1" fillId="0" borderId="0" xfId="6" applyFont="1" applyFill="1" applyBorder="1" applyAlignment="1" applyProtection="1">
      <alignment vertical="top"/>
    </xf>
    <xf numFmtId="0" fontId="12" fillId="0" borderId="0" xfId="6" applyFont="1" applyFill="1" applyBorder="1" applyAlignment="1" applyProtection="1">
      <alignment horizontal="left"/>
    </xf>
    <xf numFmtId="0" fontId="20" fillId="0" borderId="0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left"/>
    </xf>
    <xf numFmtId="0" fontId="9" fillId="0" borderId="12" xfId="6" applyFont="1" applyFill="1" applyBorder="1" applyAlignment="1" applyProtection="1">
      <alignment horizontal="center"/>
    </xf>
    <xf numFmtId="0" fontId="12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center"/>
    </xf>
    <xf numFmtId="0" fontId="20" fillId="2" borderId="0" xfId="6" applyFont="1" applyFill="1" applyBorder="1" applyAlignment="1" applyProtection="1">
      <alignment horizontal="center"/>
    </xf>
    <xf numFmtId="0" fontId="21" fillId="2" borderId="0" xfId="6" applyFill="1" applyBorder="1" applyProtection="1"/>
    <xf numFmtId="0" fontId="2" fillId="2" borderId="0" xfId="6" applyFont="1" applyFill="1" applyBorder="1" applyAlignment="1" applyProtection="1">
      <alignment horizontal="left"/>
    </xf>
    <xf numFmtId="1" fontId="33" fillId="2" borderId="0" xfId="6" applyNumberFormat="1" applyFont="1" applyFill="1" applyBorder="1" applyAlignment="1" applyProtection="1">
      <alignment horizontal="center"/>
    </xf>
    <xf numFmtId="0" fontId="12" fillId="2" borderId="13" xfId="6" applyFont="1" applyFill="1" applyBorder="1" applyAlignment="1" applyProtection="1">
      <alignment horizontal="left"/>
    </xf>
    <xf numFmtId="0" fontId="9" fillId="2" borderId="13" xfId="6" applyFont="1" applyFill="1" applyBorder="1" applyAlignment="1" applyProtection="1">
      <alignment horizontal="center"/>
    </xf>
    <xf numFmtId="0" fontId="20" fillId="2" borderId="13" xfId="6" applyFont="1" applyFill="1" applyBorder="1" applyAlignment="1" applyProtection="1">
      <alignment horizontal="center"/>
    </xf>
    <xf numFmtId="0" fontId="21" fillId="2" borderId="13" xfId="6" applyFill="1" applyBorder="1" applyProtection="1"/>
    <xf numFmtId="0" fontId="21" fillId="2" borderId="13" xfId="6" applyFill="1" applyBorder="1" applyAlignment="1" applyProtection="1">
      <alignment horizontal="left"/>
    </xf>
    <xf numFmtId="0" fontId="21" fillId="0" borderId="14" xfId="6" applyFill="1" applyBorder="1" applyAlignment="1" applyProtection="1">
      <alignment horizontal="center"/>
    </xf>
    <xf numFmtId="0" fontId="30" fillId="0" borderId="0" xfId="6" applyFont="1" applyFill="1" applyBorder="1" applyAlignment="1" applyProtection="1">
      <alignment horizontal="center"/>
    </xf>
    <xf numFmtId="0" fontId="21" fillId="0" borderId="0" xfId="6" applyFill="1" applyProtection="1"/>
    <xf numFmtId="0" fontId="19" fillId="0" borderId="0" xfId="0" applyFont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" fillId="0" borderId="0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21" fillId="0" borderId="15" xfId="6" applyFill="1" applyBorder="1" applyAlignment="1" applyProtection="1">
      <alignment horizontal="left"/>
    </xf>
    <xf numFmtId="0" fontId="21" fillId="0" borderId="13" xfId="6" applyFill="1" applyBorder="1" applyAlignment="1" applyProtection="1">
      <alignment horizontal="left"/>
    </xf>
    <xf numFmtId="0" fontId="21" fillId="0" borderId="13" xfId="6" applyFill="1" applyBorder="1" applyProtection="1"/>
    <xf numFmtId="0" fontId="22" fillId="0" borderId="13" xfId="6" applyFont="1" applyFill="1" applyBorder="1" applyAlignment="1" applyProtection="1">
      <alignment vertical="center"/>
    </xf>
    <xf numFmtId="0" fontId="21" fillId="0" borderId="16" xfId="6" applyFill="1" applyBorder="1" applyAlignment="1" applyProtection="1">
      <alignment horizontal="left"/>
    </xf>
    <xf numFmtId="0" fontId="21" fillId="0" borderId="17" xfId="6" applyFill="1" applyBorder="1" applyAlignment="1" applyProtection="1">
      <alignment horizontal="left"/>
    </xf>
    <xf numFmtId="0" fontId="21" fillId="0" borderId="18" xfId="6" applyFill="1" applyBorder="1" applyAlignment="1" applyProtection="1">
      <alignment horizontal="left"/>
    </xf>
    <xf numFmtId="0" fontId="21" fillId="0" borderId="17" xfId="6" applyFill="1" applyBorder="1" applyProtection="1"/>
    <xf numFmtId="0" fontId="21" fillId="0" borderId="19" xfId="6" applyFill="1" applyBorder="1" applyAlignment="1" applyProtection="1">
      <alignment horizontal="left"/>
    </xf>
    <xf numFmtId="0" fontId="21" fillId="0" borderId="20" xfId="6" applyFill="1" applyBorder="1" applyAlignment="1" applyProtection="1">
      <alignment horizontal="left"/>
    </xf>
    <xf numFmtId="0" fontId="12" fillId="0" borderId="20" xfId="6" applyFont="1" applyFill="1" applyBorder="1" applyAlignment="1" applyProtection="1">
      <alignment horizontal="left"/>
    </xf>
    <xf numFmtId="0" fontId="9" fillId="0" borderId="20" xfId="6" applyFont="1" applyFill="1" applyBorder="1" applyAlignment="1" applyProtection="1">
      <alignment horizontal="center"/>
    </xf>
    <xf numFmtId="0" fontId="20" fillId="0" borderId="20" xfId="6" applyFont="1" applyFill="1" applyBorder="1" applyAlignment="1" applyProtection="1">
      <alignment horizontal="center"/>
    </xf>
    <xf numFmtId="0" fontId="21" fillId="0" borderId="20" xfId="6" applyFill="1" applyBorder="1" applyProtection="1"/>
    <xf numFmtId="0" fontId="21" fillId="0" borderId="21" xfId="6" applyFill="1" applyBorder="1" applyAlignment="1" applyProtection="1">
      <alignment horizontal="left"/>
    </xf>
    <xf numFmtId="0" fontId="21" fillId="0" borderId="18" xfId="6" applyFill="1" applyBorder="1" applyProtection="1"/>
    <xf numFmtId="0" fontId="21" fillId="0" borderId="0" xfId="6" applyBorder="1" applyProtection="1"/>
    <xf numFmtId="0" fontId="8" fillId="0" borderId="0" xfId="6" applyFont="1" applyFill="1" applyBorder="1" applyAlignment="1" applyProtection="1">
      <alignment horizontal="left"/>
    </xf>
    <xf numFmtId="0" fontId="10" fillId="0" borderId="0" xfId="3" applyAlignment="1" applyProtection="1"/>
    <xf numFmtId="0" fontId="0" fillId="0" borderId="20" xfId="0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5" fillId="0" borderId="0" xfId="6" applyFont="1" applyFill="1" applyBorder="1" applyAlignment="1" applyProtection="1">
      <alignment horizontal="left"/>
    </xf>
    <xf numFmtId="0" fontId="0" fillId="4" borderId="0" xfId="0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horizontal="left"/>
    </xf>
    <xf numFmtId="0" fontId="39" fillId="0" borderId="0" xfId="0" applyFont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0" fillId="0" borderId="18" xfId="0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0" fillId="0" borderId="13" xfId="0" applyFill="1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3" xfId="0" applyBorder="1" applyAlignment="1" applyProtection="1">
      <alignment horizontal="center"/>
    </xf>
    <xf numFmtId="0" fontId="4" fillId="0" borderId="18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21" fillId="0" borderId="22" xfId="6" applyFill="1" applyBorder="1" applyAlignment="1" applyProtection="1">
      <alignment horizontal="left"/>
    </xf>
    <xf numFmtId="0" fontId="21" fillId="0" borderId="23" xfId="6" applyBorder="1" applyProtection="1"/>
    <xf numFmtId="0" fontId="21" fillId="0" borderId="24" xfId="6" applyBorder="1" applyProtection="1"/>
    <xf numFmtId="0" fontId="21" fillId="0" borderId="25" xfId="6" applyFill="1" applyBorder="1" applyAlignment="1" applyProtection="1">
      <alignment horizontal="left"/>
    </xf>
    <xf numFmtId="0" fontId="21" fillId="0" borderId="26" xfId="6" applyFill="1" applyBorder="1" applyAlignment="1" applyProtection="1">
      <alignment horizontal="left"/>
    </xf>
    <xf numFmtId="0" fontId="21" fillId="0" borderId="27" xfId="6" applyFill="1" applyBorder="1" applyProtection="1"/>
    <xf numFmtId="0" fontId="21" fillId="0" borderId="28" xfId="6" applyFill="1" applyBorder="1" applyAlignment="1" applyProtection="1">
      <alignment horizontal="left"/>
    </xf>
    <xf numFmtId="0" fontId="21" fillId="0" borderId="28" xfId="6" applyFill="1" applyBorder="1" applyAlignment="1" applyProtection="1">
      <alignment horizontal="center"/>
    </xf>
    <xf numFmtId="0" fontId="21" fillId="0" borderId="29" xfId="6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right"/>
    </xf>
    <xf numFmtId="166" fontId="39" fillId="5" borderId="10" xfId="0" applyNumberFormat="1" applyFont="1" applyFill="1" applyBorder="1" applyAlignment="1" applyProtection="1">
      <alignment horizontal="center"/>
    </xf>
    <xf numFmtId="0" fontId="1" fillId="2" borderId="0" xfId="6" applyFont="1" applyFill="1" applyProtection="1"/>
    <xf numFmtId="0" fontId="1" fillId="0" borderId="13" xfId="6" applyFont="1" applyFill="1" applyBorder="1" applyProtection="1"/>
    <xf numFmtId="0" fontId="36" fillId="0" borderId="0" xfId="6" applyFont="1" applyFill="1" applyBorder="1" applyAlignment="1" applyProtection="1">
      <alignment vertical="center"/>
    </xf>
    <xf numFmtId="0" fontId="1" fillId="0" borderId="0" xfId="6" applyFont="1" applyFill="1" applyBorder="1" applyAlignment="1" applyProtection="1">
      <alignment horizontal="center" vertical="center"/>
    </xf>
    <xf numFmtId="0" fontId="1" fillId="0" borderId="20" xfId="6" applyFont="1" applyFill="1" applyBorder="1" applyAlignment="1" applyProtection="1">
      <alignment horizontal="left"/>
    </xf>
    <xf numFmtId="0" fontId="2" fillId="2" borderId="0" xfId="6" applyFont="1" applyFill="1" applyProtection="1"/>
    <xf numFmtId="0" fontId="2" fillId="0" borderId="0" xfId="6" applyFont="1" applyFill="1" applyBorder="1" applyAlignment="1" applyProtection="1">
      <alignment horizontal="left"/>
    </xf>
    <xf numFmtId="0" fontId="39" fillId="0" borderId="0" xfId="6" applyFont="1" applyFill="1" applyBorder="1" applyAlignment="1" applyProtection="1">
      <alignment vertical="center" wrapText="1"/>
    </xf>
    <xf numFmtId="0" fontId="2" fillId="0" borderId="18" xfId="6" applyFont="1" applyFill="1" applyBorder="1" applyAlignment="1" applyProtection="1">
      <alignment horizontal="left"/>
    </xf>
    <xf numFmtId="0" fontId="2" fillId="0" borderId="0" xfId="6" applyFont="1" applyFill="1" applyBorder="1" applyProtection="1"/>
    <xf numFmtId="0" fontId="2" fillId="0" borderId="28" xfId="6" applyFont="1" applyFill="1" applyBorder="1" applyProtection="1"/>
    <xf numFmtId="0" fontId="39" fillId="0" borderId="0" xfId="6" applyFont="1" applyFill="1" applyBorder="1" applyAlignment="1" applyProtection="1">
      <alignment horizontal="center" vertical="center" wrapText="1"/>
    </xf>
    <xf numFmtId="0" fontId="21" fillId="9" borderId="0" xfId="6" applyFill="1" applyProtection="1"/>
    <xf numFmtId="0" fontId="21" fillId="9" borderId="0" xfId="6" applyFill="1" applyBorder="1" applyAlignment="1" applyProtection="1">
      <alignment horizontal="left"/>
    </xf>
    <xf numFmtId="0" fontId="2" fillId="9" borderId="0" xfId="6" applyFont="1" applyFill="1" applyBorder="1" applyAlignment="1" applyProtection="1">
      <alignment horizontal="left"/>
    </xf>
    <xf numFmtId="0" fontId="2" fillId="0" borderId="25" xfId="6" applyFont="1" applyFill="1" applyBorder="1" applyAlignment="1" applyProtection="1">
      <alignment horizontal="left"/>
    </xf>
    <xf numFmtId="0" fontId="1" fillId="3" borderId="10" xfId="6" applyFont="1" applyFill="1" applyBorder="1" applyAlignment="1" applyProtection="1">
      <alignment horizontal="center" vertical="center"/>
      <protection locked="0"/>
    </xf>
    <xf numFmtId="0" fontId="0" fillId="3" borderId="10" xfId="6" applyFont="1" applyFill="1" applyBorder="1" applyAlignment="1" applyProtection="1">
      <alignment horizontal="center" vertical="center"/>
      <protection locked="0"/>
    </xf>
    <xf numFmtId="0" fontId="0" fillId="0" borderId="0" xfId="6" applyFont="1" applyFill="1" applyProtection="1"/>
    <xf numFmtId="0" fontId="0" fillId="0" borderId="0" xfId="6" applyFont="1" applyFill="1" applyAlignment="1" applyProtection="1">
      <alignment horizontal="center"/>
    </xf>
    <xf numFmtId="0" fontId="21" fillId="0" borderId="0" xfId="6" applyFill="1" applyAlignment="1" applyProtection="1">
      <alignment horizontal="center"/>
    </xf>
    <xf numFmtId="0" fontId="0" fillId="0" borderId="0" xfId="6" applyFont="1" applyFill="1" applyAlignment="1" applyProtection="1"/>
    <xf numFmtId="0" fontId="0" fillId="0" borderId="0" xfId="6" applyFont="1" applyFill="1" applyBorder="1" applyAlignment="1" applyProtection="1">
      <alignment horizontal="left"/>
    </xf>
    <xf numFmtId="0" fontId="48" fillId="0" borderId="0" xfId="0" applyFont="1" applyBorder="1" applyAlignment="1" applyProtection="1">
      <alignment horizontal="center"/>
    </xf>
    <xf numFmtId="0" fontId="21" fillId="0" borderId="10" xfId="6" applyFill="1" applyBorder="1" applyAlignment="1" applyProtection="1">
      <alignment horizontal="center"/>
    </xf>
    <xf numFmtId="0" fontId="34" fillId="0" borderId="0" xfId="6" applyFont="1" applyFill="1" applyBorder="1" applyAlignment="1" applyProtection="1"/>
    <xf numFmtId="0" fontId="10" fillId="0" borderId="0" xfId="3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left"/>
    </xf>
    <xf numFmtId="0" fontId="1" fillId="10" borderId="10" xfId="6" applyFont="1" applyFill="1" applyBorder="1" applyAlignment="1" applyProtection="1">
      <alignment horizontal="center"/>
      <protection locked="0"/>
    </xf>
    <xf numFmtId="0" fontId="1" fillId="2" borderId="0" xfId="7" applyFill="1" applyProtection="1"/>
    <xf numFmtId="0" fontId="1" fillId="0" borderId="15" xfId="7" applyFill="1" applyBorder="1" applyAlignment="1" applyProtection="1">
      <alignment horizontal="left"/>
    </xf>
    <xf numFmtId="0" fontId="1" fillId="0" borderId="13" xfId="7" applyFill="1" applyBorder="1" applyProtection="1"/>
    <xf numFmtId="0" fontId="1" fillId="0" borderId="13" xfId="7" applyFill="1" applyBorder="1" applyAlignment="1" applyProtection="1">
      <alignment horizontal="left"/>
    </xf>
    <xf numFmtId="0" fontId="1" fillId="0" borderId="16" xfId="7" applyFill="1" applyBorder="1" applyAlignment="1" applyProtection="1">
      <alignment horizontal="left"/>
    </xf>
    <xf numFmtId="0" fontId="1" fillId="0" borderId="17" xfId="7" applyFill="1" applyBorder="1" applyAlignment="1" applyProtection="1">
      <alignment horizontal="left"/>
    </xf>
    <xf numFmtId="0" fontId="22" fillId="0" borderId="0" xfId="7" applyFont="1" applyFill="1" applyBorder="1" applyAlignment="1" applyProtection="1">
      <alignment vertical="center"/>
    </xf>
    <xf numFmtId="0" fontId="1" fillId="0" borderId="0" xfId="7" applyFill="1" applyBorder="1" applyAlignment="1" applyProtection="1"/>
    <xf numFmtId="0" fontId="1" fillId="0" borderId="18" xfId="7" applyFill="1" applyBorder="1" applyAlignment="1" applyProtection="1"/>
    <xf numFmtId="0" fontId="1" fillId="0" borderId="0" xfId="7" applyFill="1" applyBorder="1" applyAlignment="1" applyProtection="1">
      <alignment horizontal="left"/>
    </xf>
    <xf numFmtId="0" fontId="30" fillId="0" borderId="0" xfId="7" applyFont="1" applyFill="1" applyBorder="1" applyAlignment="1" applyProtection="1">
      <alignment horizontal="center"/>
    </xf>
    <xf numFmtId="0" fontId="9" fillId="0" borderId="0" xfId="7" applyFont="1" applyFill="1" applyBorder="1" applyAlignment="1" applyProtection="1">
      <alignment horizontal="center"/>
    </xf>
    <xf numFmtId="0" fontId="8" fillId="0" borderId="0" xfId="7" applyFont="1" applyFill="1" applyBorder="1" applyAlignment="1" applyProtection="1">
      <alignment horizontal="left"/>
    </xf>
    <xf numFmtId="0" fontId="1" fillId="0" borderId="0" xfId="7" applyFill="1" applyBorder="1" applyProtection="1"/>
    <xf numFmtId="0" fontId="30" fillId="0" borderId="18" xfId="7" applyFont="1" applyFill="1" applyBorder="1" applyAlignment="1" applyProtection="1">
      <alignment horizontal="center"/>
    </xf>
    <xf numFmtId="0" fontId="24" fillId="0" borderId="0" xfId="7" applyFont="1" applyFill="1" applyBorder="1" applyAlignment="1" applyProtection="1">
      <alignment horizontal="right"/>
    </xf>
    <xf numFmtId="0" fontId="1" fillId="0" borderId="0" xfId="7" applyFont="1" applyFill="1" applyBorder="1" applyAlignment="1" applyProtection="1">
      <alignment horizontal="left"/>
    </xf>
    <xf numFmtId="0" fontId="11" fillId="0" borderId="0" xfId="7" applyFont="1" applyFill="1" applyBorder="1" applyAlignment="1" applyProtection="1">
      <alignment horizontal="center"/>
    </xf>
    <xf numFmtId="0" fontId="1" fillId="0" borderId="17" xfId="7" applyFill="1" applyBorder="1" applyProtection="1"/>
    <xf numFmtId="0" fontId="1" fillId="0" borderId="0" xfId="7" applyFont="1" applyFill="1" applyBorder="1" applyAlignment="1" applyProtection="1">
      <alignment horizontal="right"/>
    </xf>
    <xf numFmtId="0" fontId="1" fillId="0" borderId="0" xfId="7" applyFill="1" applyProtection="1"/>
    <xf numFmtId="0" fontId="1" fillId="0" borderId="0" xfId="7" applyFont="1" applyFill="1" applyBorder="1" applyAlignment="1" applyProtection="1">
      <alignment horizontal="center"/>
    </xf>
    <xf numFmtId="0" fontId="13" fillId="0" borderId="0" xfId="7" applyFont="1" applyFill="1" applyBorder="1" applyAlignment="1" applyProtection="1">
      <alignment horizontal="center"/>
    </xf>
    <xf numFmtId="0" fontId="13" fillId="0" borderId="18" xfId="7" applyFont="1" applyFill="1" applyBorder="1" applyAlignment="1" applyProtection="1">
      <alignment horizontal="center"/>
    </xf>
    <xf numFmtId="0" fontId="31" fillId="0" borderId="0" xfId="7" applyFont="1" applyFill="1" applyBorder="1" applyAlignment="1" applyProtection="1">
      <alignment vertical="top" wrapText="1"/>
    </xf>
    <xf numFmtId="0" fontId="39" fillId="0" borderId="0" xfId="7" applyFont="1" applyFill="1" applyProtection="1"/>
    <xf numFmtId="0" fontId="1" fillId="0" borderId="18" xfId="7" applyFill="1" applyBorder="1" applyProtection="1"/>
    <xf numFmtId="0" fontId="1" fillId="0" borderId="0" xfId="7" applyFont="1" applyFill="1" applyBorder="1" applyAlignment="1" applyProtection="1">
      <alignment vertical="top"/>
    </xf>
    <xf numFmtId="0" fontId="12" fillId="0" borderId="0" xfId="7" applyFont="1" applyFill="1" applyBorder="1" applyAlignment="1" applyProtection="1">
      <alignment horizontal="left"/>
    </xf>
    <xf numFmtId="0" fontId="1" fillId="0" borderId="19" xfId="7" applyFill="1" applyBorder="1" applyAlignment="1" applyProtection="1">
      <alignment horizontal="left"/>
    </xf>
    <xf numFmtId="0" fontId="12" fillId="0" borderId="20" xfId="7" applyFont="1" applyFill="1" applyBorder="1" applyAlignment="1" applyProtection="1">
      <alignment horizontal="left"/>
    </xf>
    <xf numFmtId="0" fontId="1" fillId="0" borderId="20" xfId="7" applyFill="1" applyBorder="1" applyAlignment="1" applyProtection="1">
      <alignment horizontal="left"/>
    </xf>
    <xf numFmtId="0" fontId="1" fillId="0" borderId="21" xfId="7" applyFill="1" applyBorder="1" applyAlignment="1" applyProtection="1">
      <alignment horizontal="left"/>
    </xf>
    <xf numFmtId="0" fontId="1" fillId="0" borderId="18" xfId="7" applyFill="1" applyBorder="1" applyAlignment="1" applyProtection="1">
      <alignment horizontal="left"/>
    </xf>
    <xf numFmtId="0" fontId="20" fillId="0" borderId="0" xfId="8" applyFont="1" applyFill="1" applyBorder="1" applyAlignment="1" applyProtection="1">
      <alignment horizontal="center"/>
    </xf>
    <xf numFmtId="0" fontId="1" fillId="0" borderId="0" xfId="8" applyFill="1" applyBorder="1" applyProtection="1"/>
    <xf numFmtId="0" fontId="1" fillId="0" borderId="0" xfId="8" applyFill="1" applyBorder="1" applyAlignment="1" applyProtection="1">
      <alignment horizontal="left"/>
    </xf>
    <xf numFmtId="0" fontId="1" fillId="0" borderId="18" xfId="8" applyFill="1" applyBorder="1" applyAlignment="1" applyProtection="1">
      <alignment horizontal="left"/>
    </xf>
    <xf numFmtId="0" fontId="12" fillId="0" borderId="18" xfId="7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/>
    <xf numFmtId="0" fontId="24" fillId="0" borderId="0" xfId="7" applyFont="1" applyFill="1" applyBorder="1" applyAlignment="1" applyProtection="1">
      <alignment horizontal="center"/>
    </xf>
    <xf numFmtId="0" fontId="31" fillId="0" borderId="0" xfId="7" applyFont="1" applyFill="1" applyBorder="1" applyAlignment="1" applyProtection="1">
      <alignment vertical="top"/>
    </xf>
    <xf numFmtId="0" fontId="29" fillId="0" borderId="0" xfId="7" applyFont="1" applyFill="1" applyBorder="1" applyAlignment="1" applyProtection="1">
      <alignment horizontal="center"/>
    </xf>
    <xf numFmtId="0" fontId="20" fillId="0" borderId="13" xfId="7" applyFont="1" applyFill="1" applyBorder="1" applyAlignment="1" applyProtection="1">
      <alignment horizontal="left" vertical="top"/>
    </xf>
    <xf numFmtId="0" fontId="20" fillId="0" borderId="0" xfId="7" applyFont="1" applyFill="1" applyBorder="1" applyAlignment="1" applyProtection="1">
      <alignment horizontal="left" vertical="top"/>
    </xf>
    <xf numFmtId="0" fontId="9" fillId="0" borderId="20" xfId="7" applyFont="1" applyFill="1" applyBorder="1" applyAlignment="1" applyProtection="1">
      <alignment horizontal="center"/>
    </xf>
    <xf numFmtId="0" fontId="20" fillId="0" borderId="20" xfId="7" applyFont="1" applyFill="1" applyBorder="1" applyAlignment="1" applyProtection="1">
      <alignment horizontal="center"/>
    </xf>
    <xf numFmtId="0" fontId="1" fillId="0" borderId="20" xfId="7" applyFill="1" applyBorder="1" applyProtection="1"/>
    <xf numFmtId="0" fontId="3" fillId="0" borderId="0" xfId="0" applyFont="1" applyBorder="1" applyAlignment="1" applyProtection="1">
      <alignment horizontal="center"/>
    </xf>
    <xf numFmtId="0" fontId="28" fillId="0" borderId="0" xfId="7" applyFont="1" applyFill="1" applyBorder="1" applyAlignment="1" applyProtection="1">
      <alignment horizontal="center" vertical="center"/>
    </xf>
    <xf numFmtId="0" fontId="1" fillId="0" borderId="48" xfId="7" applyFill="1" applyBorder="1" applyProtection="1"/>
    <xf numFmtId="0" fontId="1" fillId="0" borderId="49" xfId="7" applyFill="1" applyBorder="1" applyProtection="1"/>
    <xf numFmtId="0" fontId="1" fillId="0" borderId="50" xfId="7" applyFill="1" applyBorder="1" applyProtection="1"/>
    <xf numFmtId="0" fontId="1" fillId="0" borderId="0" xfId="7" applyFill="1" applyBorder="1" applyAlignment="1" applyProtection="1">
      <alignment horizontal="center" vertical="center"/>
    </xf>
    <xf numFmtId="0" fontId="48" fillId="0" borderId="0" xfId="7" applyFont="1" applyFill="1" applyBorder="1" applyProtection="1"/>
    <xf numFmtId="0" fontId="48" fillId="0" borderId="17" xfId="7" applyFont="1" applyFill="1" applyBorder="1" applyAlignment="1" applyProtection="1">
      <alignment horizontal="left"/>
    </xf>
    <xf numFmtId="0" fontId="38" fillId="0" borderId="0" xfId="7" applyFont="1" applyFill="1" applyBorder="1" applyAlignment="1" applyProtection="1">
      <alignment horizontal="center"/>
    </xf>
    <xf numFmtId="0" fontId="48" fillId="0" borderId="0" xfId="3" applyFont="1" applyFill="1" applyBorder="1" applyAlignment="1" applyProtection="1">
      <alignment horizontal="center"/>
    </xf>
    <xf numFmtId="0" fontId="6" fillId="0" borderId="0" xfId="0" applyFont="1" applyBorder="1" applyAlignment="1" applyProtection="1"/>
    <xf numFmtId="0" fontId="0" fillId="0" borderId="13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center"/>
    </xf>
    <xf numFmtId="0" fontId="48" fillId="0" borderId="19" xfId="7" applyFont="1" applyFill="1" applyBorder="1" applyAlignment="1" applyProtection="1">
      <alignment horizontal="left"/>
    </xf>
    <xf numFmtId="0" fontId="1" fillId="0" borderId="20" xfId="7" applyFill="1" applyBorder="1" applyAlignment="1" applyProtection="1">
      <alignment horizontal="center"/>
    </xf>
    <xf numFmtId="0" fontId="12" fillId="0" borderId="21" xfId="7" applyFont="1" applyFill="1" applyBorder="1" applyAlignment="1" applyProtection="1">
      <alignment horizontal="left"/>
    </xf>
    <xf numFmtId="0" fontId="5" fillId="0" borderId="0" xfId="0" applyFont="1" applyBorder="1" applyAlignment="1" applyProtection="1"/>
    <xf numFmtId="0" fontId="36" fillId="0" borderId="0" xfId="7" applyFont="1" applyFill="1" applyBorder="1" applyAlignment="1" applyProtection="1"/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Border="1" applyAlignment="1" applyProtection="1"/>
    <xf numFmtId="0" fontId="26" fillId="0" borderId="0" xfId="7" applyFont="1" applyFill="1" applyBorder="1" applyAlignment="1" applyProtection="1"/>
    <xf numFmtId="0" fontId="0" fillId="0" borderId="0" xfId="7" applyFont="1" applyFill="1" applyAlignment="1" applyProtection="1">
      <alignment wrapText="1"/>
    </xf>
    <xf numFmtId="0" fontId="1" fillId="0" borderId="30" xfId="7" applyFill="1" applyBorder="1" applyAlignment="1" applyProtection="1">
      <alignment horizontal="center" vertical="center"/>
    </xf>
    <xf numFmtId="0" fontId="0" fillId="0" borderId="0" xfId="7" applyFont="1" applyFill="1" applyBorder="1" applyAlignment="1" applyProtection="1">
      <alignment vertical="top"/>
    </xf>
    <xf numFmtId="0" fontId="20" fillId="0" borderId="30" xfId="7" applyFont="1" applyFill="1" applyBorder="1" applyAlignment="1" applyProtection="1">
      <alignment horizontal="center"/>
    </xf>
    <xf numFmtId="0" fontId="1" fillId="0" borderId="0" xfId="8" applyFont="1" applyFill="1" applyBorder="1" applyAlignment="1" applyProtection="1">
      <alignment horizontal="center" vertical="center"/>
    </xf>
    <xf numFmtId="0" fontId="1" fillId="0" borderId="0" xfId="7" applyFill="1" applyAlignment="1" applyProtection="1">
      <alignment horizontal="center" vertical="center"/>
    </xf>
    <xf numFmtId="0" fontId="0" fillId="0" borderId="0" xfId="7" applyFont="1" applyFill="1" applyBorder="1" applyAlignment="1" applyProtection="1">
      <alignment horizontal="left"/>
    </xf>
    <xf numFmtId="0" fontId="0" fillId="0" borderId="0" xfId="7" applyFont="1" applyFill="1" applyBorder="1" applyAlignment="1" applyProtection="1">
      <alignment horizontal="right"/>
    </xf>
    <xf numFmtId="0" fontId="0" fillId="0" borderId="0" xfId="7" applyFont="1" applyFill="1" applyBorder="1" applyAlignment="1" applyProtection="1">
      <alignment horizontal="center"/>
    </xf>
    <xf numFmtId="0" fontId="33" fillId="3" borderId="10" xfId="7" applyFont="1" applyFill="1" applyBorder="1" applyAlignment="1" applyProtection="1">
      <alignment horizontal="center" vertical="center"/>
      <protection locked="0"/>
    </xf>
    <xf numFmtId="0" fontId="33" fillId="3" borderId="31" xfId="7" applyFont="1" applyFill="1" applyBorder="1" applyAlignment="1" applyProtection="1">
      <alignment horizontal="center" vertical="center"/>
      <protection locked="0"/>
    </xf>
    <xf numFmtId="0" fontId="5" fillId="3" borderId="10" xfId="8" applyFont="1" applyFill="1" applyBorder="1" applyAlignment="1" applyProtection="1">
      <alignment horizontal="center" vertical="center"/>
      <protection locked="0"/>
    </xf>
    <xf numFmtId="0" fontId="35" fillId="3" borderId="10" xfId="3" applyFont="1" applyFill="1" applyBorder="1" applyAlignment="1" applyProtection="1">
      <alignment horizontal="center" vertical="center"/>
      <protection locked="0"/>
    </xf>
    <xf numFmtId="0" fontId="35" fillId="3" borderId="10" xfId="7" applyFont="1" applyFill="1" applyBorder="1" applyAlignment="1" applyProtection="1">
      <alignment horizontal="center" vertical="center"/>
      <protection locked="0"/>
    </xf>
    <xf numFmtId="0" fontId="35" fillId="3" borderId="10" xfId="7" applyFont="1" applyFill="1" applyBorder="1" applyAlignment="1" applyProtection="1">
      <alignment horizontal="center" vertical="center" wrapText="1"/>
      <protection locked="0"/>
    </xf>
    <xf numFmtId="0" fontId="20" fillId="11" borderId="10" xfId="7" applyFont="1" applyFill="1" applyBorder="1" applyAlignment="1" applyProtection="1">
      <alignment horizontal="center" vertical="center"/>
      <protection locked="0"/>
    </xf>
    <xf numFmtId="0" fontId="0" fillId="0" borderId="20" xfId="6" applyFont="1" applyFill="1" applyBorder="1" applyAlignment="1" applyProtection="1">
      <alignment horizontal="left"/>
    </xf>
    <xf numFmtId="0" fontId="1" fillId="0" borderId="13" xfId="6" applyFont="1" applyFill="1" applyBorder="1" applyAlignment="1" applyProtection="1">
      <alignment horizontal="left"/>
    </xf>
    <xf numFmtId="0" fontId="9" fillId="0" borderId="13" xfId="6" applyFont="1" applyFill="1" applyBorder="1" applyAlignment="1" applyProtection="1">
      <alignment horizontal="center"/>
    </xf>
    <xf numFmtId="0" fontId="20" fillId="0" borderId="13" xfId="6" applyFont="1" applyFill="1" applyBorder="1" applyAlignment="1" applyProtection="1">
      <alignment horizontal="center"/>
    </xf>
    <xf numFmtId="0" fontId="21" fillId="9" borderId="32" xfId="6" applyFill="1" applyBorder="1" applyAlignment="1" applyProtection="1">
      <alignment horizontal="left"/>
    </xf>
    <xf numFmtId="0" fontId="1" fillId="9" borderId="32" xfId="6" applyFont="1" applyFill="1" applyBorder="1" applyAlignment="1" applyProtection="1">
      <alignment horizontal="left"/>
    </xf>
    <xf numFmtId="0" fontId="9" fillId="9" borderId="32" xfId="6" applyFont="1" applyFill="1" applyBorder="1" applyAlignment="1" applyProtection="1">
      <alignment horizontal="center"/>
    </xf>
    <xf numFmtId="0" fontId="20" fillId="9" borderId="32" xfId="6" applyFont="1" applyFill="1" applyBorder="1" applyAlignment="1" applyProtection="1">
      <alignment horizontal="center"/>
    </xf>
    <xf numFmtId="0" fontId="21" fillId="9" borderId="32" xfId="6" applyFill="1" applyBorder="1" applyProtection="1"/>
    <xf numFmtId="0" fontId="21" fillId="9" borderId="33" xfId="6" applyFill="1" applyBorder="1" applyAlignment="1" applyProtection="1">
      <alignment horizontal="left"/>
    </xf>
    <xf numFmtId="0" fontId="9" fillId="9" borderId="0" xfId="6" applyFont="1" applyFill="1" applyBorder="1" applyAlignment="1" applyProtection="1">
      <alignment horizontal="center"/>
    </xf>
    <xf numFmtId="0" fontId="20" fillId="9" borderId="0" xfId="6" applyFont="1" applyFill="1" applyBorder="1" applyAlignment="1" applyProtection="1">
      <alignment horizontal="center"/>
    </xf>
    <xf numFmtId="0" fontId="21" fillId="9" borderId="0" xfId="6" applyFill="1" applyBorder="1" applyProtection="1"/>
    <xf numFmtId="0" fontId="21" fillId="9" borderId="18" xfId="6" applyFill="1" applyBorder="1" applyAlignment="1" applyProtection="1">
      <alignment horizontal="left"/>
    </xf>
    <xf numFmtId="0" fontId="0" fillId="0" borderId="34" xfId="6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0" fontId="10" fillId="0" borderId="0" xfId="3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2" fillId="0" borderId="23" xfId="6" applyFont="1" applyFill="1" applyBorder="1" applyAlignment="1" applyProtection="1">
      <alignment horizontal="left"/>
    </xf>
    <xf numFmtId="0" fontId="2" fillId="0" borderId="24" xfId="6" applyFont="1" applyFill="1" applyBorder="1" applyProtection="1"/>
    <xf numFmtId="0" fontId="36" fillId="0" borderId="0" xfId="6" applyFont="1" applyFill="1" applyBorder="1" applyAlignment="1" applyProtection="1">
      <alignment horizontal="right"/>
    </xf>
    <xf numFmtId="0" fontId="36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5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5" fillId="0" borderId="0" xfId="0" applyFont="1" applyFill="1" applyBorder="1" applyAlignment="1">
      <alignment horizontal="left"/>
    </xf>
    <xf numFmtId="0" fontId="2" fillId="0" borderId="26" xfId="6" applyFont="1" applyFill="1" applyBorder="1" applyAlignment="1" applyProtection="1">
      <alignment horizontal="left"/>
    </xf>
    <xf numFmtId="0" fontId="2" fillId="0" borderId="22" xfId="6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/>
    </xf>
    <xf numFmtId="0" fontId="15" fillId="7" borderId="0" xfId="0" applyFont="1" applyFill="1" applyAlignment="1" applyProtection="1">
      <alignment horizontal="left"/>
    </xf>
    <xf numFmtId="0" fontId="0" fillId="7" borderId="0" xfId="0" applyFill="1" applyAlignment="1" applyProtection="1">
      <alignment horizontal="left"/>
    </xf>
    <xf numFmtId="0" fontId="1" fillId="10" borderId="10" xfId="6" applyFont="1" applyFill="1" applyBorder="1" applyAlignment="1" applyProtection="1">
      <alignment horizontal="center"/>
      <protection locked="0"/>
    </xf>
    <xf numFmtId="0" fontId="1" fillId="9" borderId="0" xfId="6" quotePrefix="1" applyFont="1" applyFill="1" applyBorder="1" applyAlignment="1" applyProtection="1">
      <alignment horizontal="center"/>
    </xf>
    <xf numFmtId="0" fontId="21" fillId="9" borderId="0" xfId="6" applyFill="1" applyBorder="1" applyAlignment="1" applyProtection="1">
      <alignment horizontal="center"/>
    </xf>
    <xf numFmtId="0" fontId="1" fillId="9" borderId="0" xfId="6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center"/>
    </xf>
    <xf numFmtId="0" fontId="5" fillId="0" borderId="0" xfId="7" applyFont="1" applyFill="1" applyBorder="1" applyAlignment="1" applyProtection="1">
      <alignment horizontal="left"/>
    </xf>
    <xf numFmtId="0" fontId="1" fillId="0" borderId="0" xfId="7" applyFont="1" applyFill="1" applyBorder="1" applyAlignment="1" applyProtection="1">
      <alignment horizontal="center" vertical="center"/>
    </xf>
    <xf numFmtId="0" fontId="1" fillId="3" borderId="10" xfId="7" applyFont="1" applyFill="1" applyBorder="1" applyAlignment="1" applyProtection="1">
      <alignment horizontal="center" vertical="center"/>
      <protection locked="0"/>
    </xf>
    <xf numFmtId="0" fontId="0" fillId="3" borderId="10" xfId="7" applyFont="1" applyFill="1" applyBorder="1" applyAlignment="1" applyProtection="1">
      <alignment horizontal="center" vertical="center"/>
      <protection locked="0"/>
    </xf>
    <xf numFmtId="0" fontId="48" fillId="0" borderId="17" xfId="6" applyFont="1" applyFill="1" applyBorder="1" applyAlignment="1" applyProtection="1">
      <alignment horizontal="left"/>
    </xf>
    <xf numFmtId="0" fontId="48" fillId="0" borderId="19" xfId="6" applyFont="1" applyFill="1" applyBorder="1" applyAlignment="1" applyProtection="1">
      <alignment horizontal="left"/>
    </xf>
    <xf numFmtId="0" fontId="0" fillId="0" borderId="20" xfId="7" applyFont="1" applyFill="1" applyBorder="1" applyAlignment="1" applyProtection="1">
      <alignment horizontal="right"/>
    </xf>
    <xf numFmtId="0" fontId="36" fillId="0" borderId="11" xfId="6" applyFont="1" applyFill="1" applyBorder="1" applyAlignment="1" applyProtection="1">
      <alignment vertical="center"/>
    </xf>
    <xf numFmtId="0" fontId="8" fillId="0" borderId="11" xfId="6" applyFont="1" applyFill="1" applyBorder="1" applyAlignment="1" applyProtection="1">
      <alignment vertical="center"/>
    </xf>
    <xf numFmtId="0" fontId="21" fillId="7" borderId="25" xfId="6" applyFill="1" applyBorder="1" applyAlignment="1" applyProtection="1">
      <alignment horizontal="left"/>
    </xf>
    <xf numFmtId="0" fontId="4" fillId="7" borderId="0" xfId="6" applyFont="1" applyFill="1" applyBorder="1" applyAlignment="1" applyProtection="1">
      <alignment horizontal="right"/>
    </xf>
    <xf numFmtId="0" fontId="4" fillId="7" borderId="0" xfId="6" applyFont="1" applyFill="1" applyBorder="1" applyProtection="1"/>
    <xf numFmtId="0" fontId="0" fillId="7" borderId="0" xfId="0" applyFont="1" applyFill="1" applyBorder="1" applyAlignment="1" applyProtection="1">
      <alignment horizontal="left"/>
    </xf>
    <xf numFmtId="0" fontId="43" fillId="0" borderId="0" xfId="0" applyFont="1" applyAlignment="1" applyProtection="1">
      <alignment vertical="center"/>
    </xf>
    <xf numFmtId="0" fontId="10" fillId="0" borderId="0" xfId="3" applyFill="1" applyBorder="1" applyAlignment="1" applyProtection="1">
      <alignment horizontal="left"/>
    </xf>
    <xf numFmtId="0" fontId="13" fillId="0" borderId="0" xfId="7" applyFont="1" applyFill="1" applyBorder="1" applyAlignment="1" applyProtection="1">
      <alignment horizontal="right"/>
    </xf>
    <xf numFmtId="0" fontId="4" fillId="0" borderId="0" xfId="7" applyFont="1" applyFill="1" applyBorder="1" applyAlignment="1" applyProtection="1">
      <alignment horizontal="right"/>
    </xf>
    <xf numFmtId="0" fontId="1" fillId="0" borderId="28" xfId="7" applyFill="1" applyBorder="1" applyAlignment="1" applyProtection="1">
      <alignment horizontal="left"/>
    </xf>
    <xf numFmtId="0" fontId="24" fillId="0" borderId="28" xfId="7" applyFont="1" applyFill="1" applyBorder="1" applyAlignment="1" applyProtection="1">
      <alignment horizontal="center"/>
    </xf>
    <xf numFmtId="0" fontId="0" fillId="3" borderId="10" xfId="7" applyFont="1" applyFill="1" applyBorder="1" applyAlignment="1" applyProtection="1">
      <alignment horizontal="center"/>
      <protection locked="0"/>
    </xf>
    <xf numFmtId="0" fontId="26" fillId="10" borderId="0" xfId="7" applyFont="1" applyFill="1" applyBorder="1" applyAlignment="1" applyProtection="1">
      <alignment horizontal="left"/>
    </xf>
    <xf numFmtId="0" fontId="1" fillId="10" borderId="0" xfId="7" applyFill="1" applyBorder="1" applyAlignment="1" applyProtection="1">
      <alignment horizontal="left"/>
    </xf>
    <xf numFmtId="0" fontId="1" fillId="10" borderId="28" xfId="7" applyFill="1" applyBorder="1" applyAlignment="1" applyProtection="1">
      <alignment horizontal="left"/>
    </xf>
    <xf numFmtId="0" fontId="1" fillId="3" borderId="10" xfId="7" applyFill="1" applyBorder="1" applyAlignment="1" applyProtection="1">
      <alignment horizontal="center"/>
      <protection locked="0"/>
    </xf>
    <xf numFmtId="0" fontId="1" fillId="10" borderId="28" xfId="7" applyFill="1" applyBorder="1" applyAlignment="1" applyProtection="1">
      <alignment horizontal="center"/>
    </xf>
    <xf numFmtId="0" fontId="1" fillId="0" borderId="28" xfId="7" applyFill="1" applyBorder="1" applyAlignment="1" applyProtection="1">
      <alignment horizontal="center"/>
    </xf>
    <xf numFmtId="0" fontId="10" fillId="9" borderId="0" xfId="3" applyFill="1" applyBorder="1" applyAlignment="1" applyProtection="1">
      <alignment horizontal="left"/>
    </xf>
    <xf numFmtId="0" fontId="1" fillId="9" borderId="0" xfId="7" applyFill="1" applyBorder="1" applyAlignment="1" applyProtection="1">
      <alignment horizontal="left"/>
    </xf>
    <xf numFmtId="0" fontId="13" fillId="9" borderId="0" xfId="7" applyFont="1" applyFill="1" applyBorder="1" applyAlignment="1" applyProtection="1">
      <alignment horizontal="right"/>
    </xf>
    <xf numFmtId="165" fontId="9" fillId="9" borderId="0" xfId="7" quotePrefix="1" applyNumberFormat="1" applyFont="1" applyFill="1" applyBorder="1" applyAlignment="1" applyProtection="1">
      <alignment horizontal="left"/>
    </xf>
    <xf numFmtId="0" fontId="4" fillId="9" borderId="0" xfId="7" applyFont="1" applyFill="1" applyBorder="1" applyAlignment="1" applyProtection="1">
      <alignment horizontal="right"/>
    </xf>
    <xf numFmtId="0" fontId="26" fillId="9" borderId="0" xfId="7" applyFont="1" applyFill="1" applyBorder="1" applyAlignment="1" applyProtection="1">
      <alignment horizontal="left"/>
    </xf>
    <xf numFmtId="0" fontId="39" fillId="9" borderId="0" xfId="0" applyFont="1" applyFill="1" applyBorder="1" applyAlignment="1" applyProtection="1">
      <alignment horizontal="right"/>
    </xf>
    <xf numFmtId="166" fontId="39" fillId="9" borderId="0" xfId="0" applyNumberFormat="1" applyFont="1" applyFill="1" applyBorder="1" applyAlignment="1" applyProtection="1">
      <alignment horizontal="center"/>
    </xf>
    <xf numFmtId="0" fontId="0" fillId="12" borderId="23" xfId="0" applyFill="1" applyBorder="1" applyAlignment="1" applyProtection="1">
      <alignment horizontal="left"/>
    </xf>
    <xf numFmtId="0" fontId="0" fillId="12" borderId="24" xfId="0" applyFill="1" applyBorder="1" applyAlignment="1" applyProtection="1">
      <alignment horizontal="left"/>
    </xf>
    <xf numFmtId="0" fontId="0" fillId="12" borderId="27" xfId="0" applyFill="1" applyBorder="1" applyAlignment="1" applyProtection="1">
      <alignment horizontal="left"/>
    </xf>
    <xf numFmtId="0" fontId="0" fillId="12" borderId="25" xfId="0" applyFill="1" applyBorder="1" applyAlignment="1" applyProtection="1">
      <alignment horizontal="left"/>
    </xf>
    <xf numFmtId="0" fontId="0" fillId="12" borderId="0" xfId="0" applyFill="1" applyBorder="1" applyAlignment="1" applyProtection="1">
      <alignment horizontal="left"/>
    </xf>
    <xf numFmtId="0" fontId="0" fillId="12" borderId="28" xfId="0" applyFill="1" applyBorder="1" applyAlignment="1" applyProtection="1">
      <alignment horizontal="left"/>
    </xf>
    <xf numFmtId="38" fontId="26" fillId="12" borderId="35" xfId="2" quotePrefix="1" applyNumberFormat="1" applyFont="1" applyFill="1" applyBorder="1" applyAlignment="1">
      <alignment horizontal="center"/>
    </xf>
    <xf numFmtId="0" fontId="26" fillId="12" borderId="0" xfId="0" applyFont="1" applyFill="1" applyBorder="1" applyAlignment="1" applyProtection="1">
      <alignment wrapText="1"/>
    </xf>
    <xf numFmtId="0" fontId="0" fillId="12" borderId="0" xfId="0" applyFill="1" applyAlignment="1" applyProtection="1">
      <alignment wrapText="1"/>
    </xf>
    <xf numFmtId="0" fontId="0" fillId="12" borderId="28" xfId="0" applyFill="1" applyBorder="1" applyAlignment="1" applyProtection="1">
      <alignment wrapText="1"/>
    </xf>
    <xf numFmtId="0" fontId="0" fillId="12" borderId="25" xfId="0" applyFill="1" applyBorder="1" applyProtection="1"/>
    <xf numFmtId="0" fontId="0" fillId="12" borderId="0" xfId="0" applyFill="1" applyBorder="1" applyProtection="1"/>
    <xf numFmtId="0" fontId="1" fillId="12" borderId="25" xfId="0" applyFont="1" applyFill="1" applyBorder="1" applyAlignment="1" applyProtection="1"/>
    <xf numFmtId="0" fontId="0" fillId="12" borderId="0" xfId="0" applyFill="1" applyBorder="1" applyAlignment="1" applyProtection="1"/>
    <xf numFmtId="0" fontId="0" fillId="12" borderId="0" xfId="0" applyFill="1" applyBorder="1" applyAlignment="1" applyProtection="1">
      <alignment horizontal="center"/>
    </xf>
    <xf numFmtId="0" fontId="0" fillId="12" borderId="28" xfId="0" applyFill="1" applyBorder="1" applyProtection="1"/>
    <xf numFmtId="0" fontId="0" fillId="12" borderId="0" xfId="0" applyFill="1" applyAlignment="1" applyProtection="1">
      <alignment horizontal="center"/>
    </xf>
    <xf numFmtId="0" fontId="0" fillId="12" borderId="0" xfId="0" applyFill="1" applyProtection="1"/>
    <xf numFmtId="0" fontId="0" fillId="12" borderId="51" xfId="0" applyFill="1" applyBorder="1" applyAlignment="1" applyProtection="1">
      <alignment horizontal="center"/>
    </xf>
    <xf numFmtId="0" fontId="1" fillId="12" borderId="36" xfId="9" applyFill="1" applyBorder="1" applyAlignment="1" applyProtection="1">
      <alignment horizontal="left"/>
    </xf>
    <xf numFmtId="0" fontId="1" fillId="12" borderId="12" xfId="9" applyFill="1" applyBorder="1" applyAlignment="1" applyProtection="1">
      <alignment horizontal="left"/>
    </xf>
    <xf numFmtId="0" fontId="43" fillId="12" borderId="12" xfId="9" applyFont="1" applyFill="1" applyBorder="1" applyAlignment="1" applyProtection="1">
      <alignment horizontal="center"/>
    </xf>
    <xf numFmtId="0" fontId="1" fillId="12" borderId="37" xfId="9" applyFill="1" applyBorder="1" applyAlignment="1" applyProtection="1">
      <alignment horizontal="left"/>
    </xf>
    <xf numFmtId="0" fontId="0" fillId="12" borderId="52" xfId="0" applyFill="1" applyBorder="1" applyAlignment="1" applyProtection="1">
      <alignment horizontal="center"/>
    </xf>
    <xf numFmtId="0" fontId="1" fillId="12" borderId="34" xfId="9" applyFill="1" applyBorder="1" applyAlignment="1" applyProtection="1">
      <alignment horizontal="left"/>
    </xf>
    <xf numFmtId="0" fontId="1" fillId="12" borderId="0" xfId="9" applyFill="1" applyBorder="1" applyAlignment="1" applyProtection="1">
      <alignment horizontal="left"/>
    </xf>
    <xf numFmtId="0" fontId="1" fillId="12" borderId="38" xfId="9" applyFill="1" applyBorder="1" applyAlignment="1" applyProtection="1">
      <alignment horizontal="left"/>
    </xf>
    <xf numFmtId="0" fontId="27" fillId="12" borderId="0" xfId="9" applyFont="1" applyFill="1" applyBorder="1" applyAlignment="1" applyProtection="1">
      <alignment horizontal="right"/>
    </xf>
    <xf numFmtId="0" fontId="1" fillId="12" borderId="0" xfId="9" applyFont="1" applyFill="1" applyBorder="1" applyAlignment="1" applyProtection="1">
      <alignment horizontal="center"/>
    </xf>
    <xf numFmtId="0" fontId="1" fillId="12" borderId="38" xfId="9" applyFill="1" applyBorder="1" applyAlignment="1" applyProtection="1">
      <alignment horizontal="center"/>
    </xf>
    <xf numFmtId="0" fontId="6" fillId="12" borderId="0" xfId="9" applyFont="1" applyFill="1" applyBorder="1" applyAlignment="1" applyProtection="1">
      <alignment horizontal="center"/>
    </xf>
    <xf numFmtId="0" fontId="6" fillId="12" borderId="38" xfId="9" applyFont="1" applyFill="1" applyBorder="1" applyAlignment="1" applyProtection="1">
      <alignment horizontal="center"/>
    </xf>
    <xf numFmtId="0" fontId="1" fillId="12" borderId="0" xfId="9" applyFill="1" applyBorder="1" applyAlignment="1" applyProtection="1">
      <alignment horizontal="center"/>
    </xf>
    <xf numFmtId="0" fontId="0" fillId="12" borderId="53" xfId="0" applyFill="1" applyBorder="1" applyAlignment="1" applyProtection="1">
      <alignment horizontal="center"/>
    </xf>
    <xf numFmtId="0" fontId="1" fillId="12" borderId="0" xfId="9" quotePrefix="1" applyFont="1" applyFill="1" applyBorder="1" applyAlignment="1" applyProtection="1">
      <alignment horizontal="center"/>
    </xf>
    <xf numFmtId="0" fontId="1" fillId="12" borderId="11" xfId="9" applyFill="1" applyBorder="1" applyAlignment="1" applyProtection="1">
      <alignment horizontal="left"/>
    </xf>
    <xf numFmtId="0" fontId="1" fillId="12" borderId="11" xfId="9" applyFont="1" applyFill="1" applyBorder="1" applyAlignment="1" applyProtection="1">
      <alignment horizontal="center"/>
    </xf>
    <xf numFmtId="0" fontId="1" fillId="12" borderId="40" xfId="9" applyFill="1" applyBorder="1" applyAlignment="1" applyProtection="1">
      <alignment horizontal="center"/>
    </xf>
    <xf numFmtId="0" fontId="0" fillId="12" borderId="26" xfId="0" applyFill="1" applyBorder="1" applyProtection="1"/>
    <xf numFmtId="0" fontId="0" fillId="12" borderId="22" xfId="0" applyFill="1" applyBorder="1" applyProtection="1"/>
    <xf numFmtId="0" fontId="0" fillId="12" borderId="29" xfId="0" applyFill="1" applyBorder="1" applyProtection="1"/>
    <xf numFmtId="0" fontId="48" fillId="0" borderId="15" xfId="6" applyFont="1" applyFill="1" applyBorder="1" applyAlignment="1" applyProtection="1">
      <alignment horizontal="left"/>
    </xf>
    <xf numFmtId="0" fontId="49" fillId="0" borderId="17" xfId="6" applyFont="1" applyFill="1" applyBorder="1" applyAlignment="1" applyProtection="1">
      <alignment horizontal="left"/>
    </xf>
    <xf numFmtId="0" fontId="48" fillId="9" borderId="41" xfId="6" applyFont="1" applyFill="1" applyBorder="1" applyAlignment="1" applyProtection="1">
      <alignment horizontal="left"/>
    </xf>
    <xf numFmtId="0" fontId="48" fillId="9" borderId="17" xfId="6" applyFont="1" applyFill="1" applyBorder="1" applyAlignment="1" applyProtection="1">
      <alignment horizontal="left"/>
    </xf>
    <xf numFmtId="0" fontId="48" fillId="2" borderId="0" xfId="6" applyFont="1" applyFill="1" applyProtection="1"/>
    <xf numFmtId="0" fontId="12" fillId="0" borderId="13" xfId="7" applyFont="1" applyFill="1" applyBorder="1" applyAlignment="1" applyProtection="1">
      <alignment horizontal="left"/>
    </xf>
    <xf numFmtId="0" fontId="0" fillId="0" borderId="0" xfId="7" quotePrefix="1" applyFont="1" applyFill="1" applyBorder="1" applyAlignment="1" applyProtection="1">
      <alignment horizontal="left"/>
    </xf>
    <xf numFmtId="0" fontId="1" fillId="10" borderId="10" xfId="6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67" fontId="29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>
      <alignment horizontal="center"/>
    </xf>
    <xf numFmtId="0" fontId="1" fillId="9" borderId="0" xfId="7" applyFont="1" applyFill="1" applyBorder="1" applyAlignment="1" applyProtection="1">
      <alignment horizontal="center"/>
    </xf>
    <xf numFmtId="0" fontId="1" fillId="9" borderId="0" xfId="7" applyFill="1" applyBorder="1" applyAlignment="1" applyProtection="1">
      <alignment horizontal="center"/>
    </xf>
    <xf numFmtId="2" fontId="21" fillId="0" borderId="10" xfId="6" applyNumberFormat="1" applyFill="1" applyBorder="1" applyAlignment="1" applyProtection="1">
      <alignment horizontal="center"/>
    </xf>
    <xf numFmtId="0" fontId="32" fillId="0" borderId="0" xfId="3" applyFont="1" applyFill="1" applyBorder="1" applyAlignment="1" applyProtection="1">
      <alignment horizontal="right"/>
    </xf>
    <xf numFmtId="0" fontId="0" fillId="0" borderId="0" xfId="6" applyFont="1" applyFill="1" applyBorder="1" applyAlignment="1" applyProtection="1">
      <alignment horizontal="center" vertical="center"/>
    </xf>
    <xf numFmtId="0" fontId="0" fillId="0" borderId="0" xfId="7" applyFont="1" applyFill="1" applyBorder="1" applyAlignment="1" applyProtection="1">
      <alignment horizontal="center" vertical="center"/>
    </xf>
    <xf numFmtId="0" fontId="2" fillId="0" borderId="0" xfId="6" applyFont="1" applyFill="1" applyBorder="1" applyAlignment="1" applyProtection="1">
      <alignment horizontal="center" vertical="center"/>
    </xf>
    <xf numFmtId="0" fontId="21" fillId="2" borderId="0" xfId="6" applyFill="1" applyProtection="1">
      <protection locked="0"/>
    </xf>
    <xf numFmtId="0" fontId="1" fillId="2" borderId="0" xfId="6" applyFont="1" applyFill="1" applyProtection="1">
      <protection locked="0"/>
    </xf>
    <xf numFmtId="2" fontId="4" fillId="0" borderId="0" xfId="0" applyNumberFormat="1" applyFont="1" applyFill="1" applyBorder="1" applyAlignment="1" applyProtection="1"/>
    <xf numFmtId="0" fontId="10" fillId="0" borderId="0" xfId="3" applyBorder="1" applyAlignment="1" applyProtection="1"/>
    <xf numFmtId="0" fontId="10" fillId="0" borderId="0" xfId="3" applyBorder="1" applyAlignment="1" applyProtection="1">
      <alignment horizontal="left"/>
    </xf>
    <xf numFmtId="0" fontId="4" fillId="0" borderId="0" xfId="0" applyFont="1" applyAlignment="1" applyProtection="1"/>
    <xf numFmtId="0" fontId="51" fillId="0" borderId="0" xfId="0" applyFont="1" applyBorder="1" applyAlignment="1" applyProtection="1">
      <alignment wrapText="1"/>
    </xf>
    <xf numFmtId="0" fontId="0" fillId="10" borderId="10" xfId="6" applyFont="1" applyFill="1" applyBorder="1" applyAlignment="1" applyProtection="1">
      <alignment horizontal="center"/>
      <protection locked="0"/>
    </xf>
    <xf numFmtId="0" fontId="28" fillId="0" borderId="13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42" fillId="0" borderId="0" xfId="6" applyFont="1" applyFill="1" applyBorder="1" applyAlignment="1" applyProtection="1">
      <alignment horizontal="center" vertical="center"/>
    </xf>
    <xf numFmtId="0" fontId="39" fillId="0" borderId="0" xfId="6" applyFont="1" applyFill="1" applyBorder="1" applyAlignment="1" applyProtection="1">
      <alignment horizontal="left" vertical="center" wrapText="1"/>
    </xf>
    <xf numFmtId="0" fontId="21" fillId="0" borderId="0" xfId="6" applyFill="1" applyBorder="1" applyAlignment="1" applyProtection="1">
      <alignment horizontal="center" vertical="center"/>
    </xf>
    <xf numFmtId="0" fontId="37" fillId="0" borderId="0" xfId="6" applyFont="1" applyFill="1" applyBorder="1" applyAlignment="1" applyProtection="1">
      <alignment horizontal="left" vertical="center" wrapText="1"/>
    </xf>
    <xf numFmtId="0" fontId="37" fillId="0" borderId="0" xfId="7" applyFont="1" applyFill="1" applyBorder="1" applyAlignment="1" applyProtection="1">
      <alignment horizontal="left" vertical="center" wrapText="1"/>
    </xf>
    <xf numFmtId="0" fontId="35" fillId="0" borderId="0" xfId="6" applyFont="1" applyFill="1" applyBorder="1" applyAlignment="1" applyProtection="1">
      <alignment horizontal="center"/>
    </xf>
    <xf numFmtId="0" fontId="42" fillId="0" borderId="28" xfId="6" applyFont="1" applyFill="1" applyBorder="1" applyAlignment="1" applyProtection="1">
      <alignment horizontal="center" vertical="center"/>
    </xf>
    <xf numFmtId="0" fontId="2" fillId="0" borderId="29" xfId="6" applyFont="1" applyFill="1" applyBorder="1" applyProtection="1"/>
    <xf numFmtId="0" fontId="42" fillId="9" borderId="25" xfId="6" applyFont="1" applyFill="1" applyBorder="1" applyAlignment="1" applyProtection="1">
      <alignment vertical="center"/>
    </xf>
    <xf numFmtId="0" fontId="42" fillId="9" borderId="0" xfId="6" applyFont="1" applyFill="1" applyBorder="1" applyAlignment="1" applyProtection="1">
      <alignment vertical="center"/>
    </xf>
    <xf numFmtId="0" fontId="2" fillId="9" borderId="0" xfId="6" applyFont="1" applyFill="1" applyBorder="1" applyProtection="1"/>
    <xf numFmtId="0" fontId="42" fillId="9" borderId="25" xfId="6" applyFont="1" applyFill="1" applyBorder="1" applyAlignment="1" applyProtection="1">
      <alignment horizontal="center" vertical="center"/>
    </xf>
    <xf numFmtId="0" fontId="42" fillId="9" borderId="0" xfId="6" applyFont="1" applyFill="1" applyBorder="1" applyAlignment="1" applyProtection="1">
      <alignment horizontal="center" vertical="center"/>
    </xf>
    <xf numFmtId="0" fontId="2" fillId="9" borderId="25" xfId="6" applyFont="1" applyFill="1" applyBorder="1" applyProtection="1"/>
    <xf numFmtId="0" fontId="2" fillId="0" borderId="17" xfId="6" applyFont="1" applyFill="1" applyBorder="1" applyAlignment="1" applyProtection="1">
      <alignment horizontal="left"/>
    </xf>
    <xf numFmtId="0" fontId="8" fillId="0" borderId="0" xfId="0" applyFont="1" applyFill="1" applyBorder="1" applyAlignment="1"/>
    <xf numFmtId="0" fontId="6" fillId="0" borderId="17" xfId="6" applyFont="1" applyFill="1" applyBorder="1" applyAlignment="1" applyProtection="1">
      <alignment horizontal="left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5" fillId="0" borderId="13" xfId="6" applyFont="1" applyFill="1" applyBorder="1" applyAlignment="1" applyProtection="1">
      <alignment horizontal="left"/>
    </xf>
    <xf numFmtId="0" fontId="8" fillId="0" borderId="0" xfId="0" applyFont="1" applyBorder="1" applyAlignment="1"/>
    <xf numFmtId="0" fontId="21" fillId="0" borderId="17" xfId="6" applyFill="1" applyBorder="1" applyAlignment="1" applyProtection="1">
      <alignment horizontal="center" vertical="center"/>
    </xf>
    <xf numFmtId="0" fontId="20" fillId="0" borderId="13" xfId="7" applyFont="1" applyFill="1" applyBorder="1" applyAlignment="1" applyProtection="1">
      <alignment horizontal="center"/>
    </xf>
    <xf numFmtId="0" fontId="5" fillId="0" borderId="13" xfId="7" applyFont="1" applyFill="1" applyBorder="1" applyAlignment="1" applyProtection="1">
      <alignment horizontal="left"/>
    </xf>
    <xf numFmtId="0" fontId="6" fillId="0" borderId="17" xfId="7" applyFont="1" applyFill="1" applyBorder="1" applyAlignment="1" applyProtection="1">
      <alignment horizontal="left"/>
    </xf>
    <xf numFmtId="0" fontId="6" fillId="13" borderId="34" xfId="9" applyFont="1" applyFill="1" applyBorder="1" applyAlignment="1" applyProtection="1">
      <alignment horizontal="center"/>
    </xf>
    <xf numFmtId="0" fontId="1" fillId="13" borderId="34" xfId="9" applyFill="1" applyBorder="1" applyAlignment="1" applyProtection="1">
      <alignment horizontal="center"/>
    </xf>
    <xf numFmtId="0" fontId="1" fillId="13" borderId="34" xfId="9" applyFont="1" applyFill="1" applyBorder="1" applyAlignment="1" applyProtection="1">
      <alignment horizontal="center"/>
    </xf>
    <xf numFmtId="0" fontId="1" fillId="13" borderId="39" xfId="9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10" fillId="0" borderId="0" xfId="3" applyAlignment="1" applyProtection="1"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2" fontId="1" fillId="0" borderId="10" xfId="0" applyNumberFormat="1" applyFon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0" fontId="50" fillId="0" borderId="0" xfId="0" applyFont="1" applyAlignment="1" applyProtection="1">
      <alignment horizontal="center" vertical="center"/>
    </xf>
    <xf numFmtId="0" fontId="50" fillId="0" borderId="5" xfId="0" applyFont="1" applyBorder="1" applyAlignment="1" applyProtection="1">
      <alignment horizontal="center" vertical="center"/>
    </xf>
    <xf numFmtId="168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0" fillId="0" borderId="0" xfId="3" applyAlignment="1" applyProtection="1">
      <alignment horizontal="left"/>
      <protection locked="0"/>
    </xf>
    <xf numFmtId="0" fontId="10" fillId="0" borderId="0" xfId="3" applyBorder="1" applyAlignment="1" applyProtection="1">
      <alignment horizontal="left"/>
      <protection locked="0"/>
    </xf>
    <xf numFmtId="0" fontId="10" fillId="0" borderId="0" xfId="3" applyFill="1" applyAlignment="1" applyProtection="1">
      <alignment horizontal="left"/>
      <protection locked="0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5" fillId="8" borderId="43" xfId="0" applyFont="1" applyFill="1" applyBorder="1" applyAlignment="1" applyProtection="1">
      <alignment horizontal="center"/>
    </xf>
    <xf numFmtId="0" fontId="5" fillId="8" borderId="44" xfId="0" applyFont="1" applyFill="1" applyBorder="1" applyAlignment="1" applyProtection="1">
      <alignment horizontal="center"/>
    </xf>
    <xf numFmtId="0" fontId="1" fillId="0" borderId="43" xfId="0" applyFont="1" applyFill="1" applyBorder="1" applyAlignment="1" applyProtection="1">
      <alignment horizontal="center"/>
    </xf>
    <xf numFmtId="0" fontId="1" fillId="0" borderId="44" xfId="0" applyFont="1" applyFill="1" applyBorder="1" applyAlignment="1" applyProtection="1">
      <alignment horizontal="center"/>
    </xf>
    <xf numFmtId="0" fontId="5" fillId="8" borderId="12" xfId="0" applyFont="1" applyFill="1" applyBorder="1" applyAlignment="1" applyProtection="1">
      <alignment horizont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</xf>
    <xf numFmtId="2" fontId="15" fillId="0" borderId="12" xfId="0" quotePrefix="1" applyNumberFormat="1" applyFont="1" applyBorder="1" applyAlignment="1" applyProtection="1">
      <alignment horizontal="center"/>
    </xf>
    <xf numFmtId="1" fontId="0" fillId="0" borderId="43" xfId="0" applyNumberFormat="1" applyBorder="1" applyAlignment="1" applyProtection="1">
      <alignment horizontal="center"/>
    </xf>
    <xf numFmtId="1" fontId="0" fillId="0" borderId="44" xfId="0" applyNumberFormat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" fontId="0" fillId="0" borderId="11" xfId="0" applyNumberFormat="1" applyBorder="1" applyAlignment="1" applyProtection="1">
      <alignment horizontal="center"/>
    </xf>
    <xf numFmtId="1" fontId="0" fillId="0" borderId="10" xfId="0" applyNumberForma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9" fillId="11" borderId="11" xfId="0" applyFont="1" applyFill="1" applyBorder="1" applyAlignment="1" applyProtection="1">
      <alignment horizontal="left"/>
      <protection locked="0"/>
    </xf>
    <xf numFmtId="0" fontId="15" fillId="11" borderId="11" xfId="0" applyFont="1" applyFill="1" applyBorder="1" applyAlignment="1" applyProtection="1">
      <alignment horizontal="left"/>
      <protection locked="0"/>
    </xf>
    <xf numFmtId="2" fontId="0" fillId="11" borderId="42" xfId="0" applyNumberFormat="1" applyFill="1" applyBorder="1" applyAlignment="1" applyProtection="1">
      <alignment horizontal="left"/>
      <protection locked="0"/>
    </xf>
    <xf numFmtId="0" fontId="0" fillId="11" borderId="42" xfId="0" applyFill="1" applyBorder="1" applyAlignment="1" applyProtection="1">
      <alignment horizontal="center"/>
      <protection locked="0"/>
    </xf>
    <xf numFmtId="0" fontId="50" fillId="0" borderId="0" xfId="0" applyFont="1" applyBorder="1" applyAlignment="1" applyProtection="1">
      <alignment horizontal="center"/>
    </xf>
    <xf numFmtId="0" fontId="50" fillId="0" borderId="5" xfId="0" applyFont="1" applyBorder="1" applyAlignment="1" applyProtection="1">
      <alignment horizontal="center"/>
    </xf>
    <xf numFmtId="0" fontId="24" fillId="9" borderId="0" xfId="7" applyFont="1" applyFill="1" applyBorder="1" applyAlignment="1" applyProtection="1">
      <alignment horizontal="center"/>
    </xf>
    <xf numFmtId="0" fontId="23" fillId="0" borderId="0" xfId="6" applyFont="1" applyFill="1" applyBorder="1" applyAlignment="1" applyProtection="1">
      <alignment horizontal="center" vertical="center"/>
    </xf>
    <xf numFmtId="0" fontId="24" fillId="0" borderId="0" xfId="7" applyFont="1" applyFill="1" applyBorder="1" applyAlignment="1" applyProtection="1">
      <alignment horizontal="center"/>
    </xf>
    <xf numFmtId="0" fontId="40" fillId="12" borderId="0" xfId="0" applyFont="1" applyFill="1" applyBorder="1" applyAlignment="1" applyProtection="1">
      <alignment horizontal="center"/>
    </xf>
    <xf numFmtId="0" fontId="1" fillId="12" borderId="25" xfId="0" applyFont="1" applyFill="1" applyBorder="1" applyAlignment="1" applyProtection="1">
      <alignment horizontal="right"/>
    </xf>
    <xf numFmtId="0" fontId="1" fillId="12" borderId="0" xfId="0" applyFont="1" applyFill="1" applyBorder="1" applyAlignment="1" applyProtection="1">
      <alignment horizontal="right"/>
    </xf>
    <xf numFmtId="0" fontId="1" fillId="12" borderId="45" xfId="0" applyFont="1" applyFill="1" applyBorder="1" applyAlignment="1" applyProtection="1">
      <alignment horizontal="right"/>
    </xf>
    <xf numFmtId="0" fontId="51" fillId="0" borderId="0" xfId="0" applyFont="1" applyBorder="1" applyAlignment="1" applyProtection="1">
      <alignment horizontal="center" wrapText="1"/>
    </xf>
    <xf numFmtId="0" fontId="28" fillId="0" borderId="13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29" fillId="0" borderId="11" xfId="6" applyFont="1" applyFill="1" applyBorder="1" applyAlignment="1" applyProtection="1">
      <alignment horizontal="center"/>
    </xf>
    <xf numFmtId="0" fontId="30" fillId="0" borderId="12" xfId="6" applyFont="1" applyFill="1" applyBorder="1" applyAlignment="1" applyProtection="1">
      <alignment horizontal="center" wrapText="1"/>
    </xf>
    <xf numFmtId="0" fontId="30" fillId="0" borderId="0" xfId="6" applyFont="1" applyFill="1" applyBorder="1" applyAlignment="1" applyProtection="1">
      <alignment horizontal="center" wrapText="1"/>
    </xf>
    <xf numFmtId="0" fontId="21" fillId="0" borderId="0" xfId="6" applyFont="1" applyFill="1" applyBorder="1" applyAlignment="1" applyProtection="1"/>
    <xf numFmtId="0" fontId="0" fillId="0" borderId="0" xfId="0" applyBorder="1" applyAlignment="1" applyProtection="1"/>
    <xf numFmtId="0" fontId="0" fillId="0" borderId="38" xfId="0" applyBorder="1" applyAlignment="1" applyProtection="1"/>
    <xf numFmtId="0" fontId="42" fillId="0" borderId="24" xfId="6" applyFont="1" applyFill="1" applyBorder="1" applyAlignment="1" applyProtection="1">
      <alignment horizontal="center" vertical="center" wrapText="1"/>
    </xf>
    <xf numFmtId="0" fontId="42" fillId="0" borderId="0" xfId="6" applyFont="1" applyFill="1" applyBorder="1" applyAlignment="1" applyProtection="1">
      <alignment horizontal="center" vertical="center" wrapText="1"/>
    </xf>
    <xf numFmtId="0" fontId="42" fillId="0" borderId="27" xfId="6" applyFont="1" applyFill="1" applyBorder="1" applyAlignment="1" applyProtection="1">
      <alignment horizontal="center" vertical="center"/>
    </xf>
    <xf numFmtId="0" fontId="42" fillId="0" borderId="0" xfId="6" applyFont="1" applyFill="1" applyBorder="1" applyAlignment="1" applyProtection="1">
      <alignment horizontal="center" vertical="center"/>
    </xf>
    <xf numFmtId="0" fontId="42" fillId="0" borderId="28" xfId="6" applyFont="1" applyFill="1" applyBorder="1" applyAlignment="1" applyProtection="1">
      <alignment horizontal="center" vertical="center"/>
    </xf>
    <xf numFmtId="0" fontId="2" fillId="0" borderId="43" xfId="6" applyFont="1" applyFill="1" applyBorder="1" applyAlignment="1" applyProtection="1">
      <alignment horizontal="center" vertical="center"/>
    </xf>
    <xf numFmtId="0" fontId="2" fillId="0" borderId="44" xfId="6" applyFont="1" applyFill="1" applyBorder="1" applyAlignment="1" applyProtection="1">
      <alignment horizontal="center" vertical="center"/>
    </xf>
    <xf numFmtId="0" fontId="39" fillId="0" borderId="0" xfId="6" applyFont="1" applyFill="1" applyBorder="1" applyAlignment="1" applyProtection="1">
      <alignment horizontal="left" vertical="center" wrapText="1"/>
    </xf>
    <xf numFmtId="0" fontId="21" fillId="0" borderId="17" xfId="6" applyFill="1" applyBorder="1" applyAlignment="1" applyProtection="1">
      <alignment horizontal="center"/>
    </xf>
    <xf numFmtId="0" fontId="21" fillId="0" borderId="0" xfId="6" applyFill="1" applyBorder="1" applyAlignment="1" applyProtection="1">
      <alignment horizontal="center"/>
    </xf>
    <xf numFmtId="0" fontId="37" fillId="0" borderId="34" xfId="6" applyFont="1" applyFill="1" applyBorder="1" applyAlignment="1" applyProtection="1">
      <alignment horizontal="left" vertical="center" wrapText="1"/>
    </xf>
    <xf numFmtId="0" fontId="37" fillId="0" borderId="0" xfId="6" applyFont="1" applyFill="1" applyBorder="1" applyAlignment="1" applyProtection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0" xfId="6" applyFont="1" applyFill="1" applyBorder="1" applyAlignment="1" applyProtection="1">
      <alignment horizontal="left" vertical="top" wrapText="1"/>
    </xf>
    <xf numFmtId="0" fontId="21" fillId="0" borderId="17" xfId="6" applyFill="1" applyBorder="1" applyAlignment="1" applyProtection="1">
      <alignment horizontal="center" vertical="center"/>
    </xf>
    <xf numFmtId="0" fontId="21" fillId="0" borderId="38" xfId="6" applyFill="1" applyBorder="1" applyAlignment="1" applyProtection="1">
      <alignment horizontal="center" vertical="center"/>
    </xf>
    <xf numFmtId="0" fontId="0" fillId="0" borderId="55" xfId="6" quotePrefix="1" applyFont="1" applyFill="1" applyBorder="1" applyAlignment="1" applyProtection="1">
      <alignment horizontal="center"/>
    </xf>
    <xf numFmtId="0" fontId="21" fillId="0" borderId="46" xfId="6" applyFill="1" applyBorder="1" applyAlignment="1" applyProtection="1">
      <alignment horizontal="center"/>
    </xf>
    <xf numFmtId="0" fontId="36" fillId="0" borderId="13" xfId="6" applyFont="1" applyFill="1" applyBorder="1" applyAlignment="1" applyProtection="1">
      <alignment horizontal="left"/>
    </xf>
    <xf numFmtId="0" fontId="36" fillId="0" borderId="13" xfId="0" applyFont="1" applyBorder="1" applyAlignment="1"/>
    <xf numFmtId="0" fontId="2" fillId="6" borderId="43" xfId="6" applyFont="1" applyFill="1" applyBorder="1" applyAlignment="1" applyProtection="1">
      <alignment horizontal="center" vertical="center"/>
      <protection locked="0"/>
    </xf>
    <xf numFmtId="0" fontId="2" fillId="6" borderId="44" xfId="6" applyFont="1" applyFill="1" applyBorder="1" applyAlignment="1" applyProtection="1">
      <alignment horizontal="center" vertical="center"/>
      <protection locked="0"/>
    </xf>
    <xf numFmtId="0" fontId="21" fillId="0" borderId="54" xfId="6" applyFill="1" applyBorder="1" applyAlignment="1" applyProtection="1">
      <alignment horizontal="center" vertical="center"/>
    </xf>
    <xf numFmtId="0" fontId="21" fillId="0" borderId="40" xfId="6" applyFill="1" applyBorder="1" applyAlignment="1" applyProtection="1">
      <alignment horizontal="center" vertical="center"/>
    </xf>
    <xf numFmtId="0" fontId="0" fillId="0" borderId="17" xfId="6" applyFont="1" applyFill="1" applyBorder="1" applyAlignment="1" applyProtection="1">
      <alignment horizontal="center"/>
    </xf>
    <xf numFmtId="0" fontId="0" fillId="0" borderId="0" xfId="6" applyFont="1" applyFill="1" applyBorder="1" applyAlignment="1" applyProtection="1">
      <alignment horizontal="center"/>
    </xf>
    <xf numFmtId="0" fontId="37" fillId="0" borderId="34" xfId="7" applyFont="1" applyFill="1" applyBorder="1" applyAlignment="1" applyProtection="1">
      <alignment horizontal="left" vertical="center" wrapText="1"/>
    </xf>
    <xf numFmtId="0" fontId="37" fillId="0" borderId="0" xfId="7" applyFont="1" applyFill="1" applyBorder="1" applyAlignment="1" applyProtection="1">
      <alignment horizontal="left" vertical="center" wrapText="1"/>
    </xf>
    <xf numFmtId="0" fontId="37" fillId="0" borderId="0" xfId="7" applyFont="1" applyFill="1" applyBorder="1" applyAlignment="1" applyProtection="1">
      <alignment horizontal="left" vertical="top" wrapText="1"/>
    </xf>
    <xf numFmtId="0" fontId="36" fillId="0" borderId="13" xfId="7" applyFont="1" applyFill="1" applyBorder="1" applyAlignment="1" applyProtection="1">
      <alignment horizontal="left"/>
    </xf>
    <xf numFmtId="0" fontId="35" fillId="0" borderId="0" xfId="6" applyFont="1" applyFill="1" applyBorder="1" applyAlignment="1" applyProtection="1">
      <alignment horizontal="center"/>
    </xf>
    <xf numFmtId="0" fontId="36" fillId="0" borderId="13" xfId="0" applyFont="1" applyFill="1" applyBorder="1" applyAlignment="1"/>
    <xf numFmtId="0" fontId="0" fillId="0" borderId="56" xfId="6" quotePrefix="1" applyFont="1" applyFill="1" applyBorder="1" applyAlignment="1" applyProtection="1">
      <alignment horizontal="center"/>
    </xf>
    <xf numFmtId="0" fontId="21" fillId="0" borderId="12" xfId="6" applyFill="1" applyBorder="1" applyAlignment="1" applyProtection="1">
      <alignment horizontal="center"/>
    </xf>
    <xf numFmtId="0" fontId="41" fillId="0" borderId="0" xfId="6" applyFont="1" applyFill="1" applyBorder="1" applyAlignment="1" applyProtection="1">
      <alignment horizontal="left" vertical="top" wrapText="1"/>
    </xf>
    <xf numFmtId="0" fontId="36" fillId="0" borderId="0" xfId="6" applyFont="1" applyFill="1" applyBorder="1" applyAlignment="1" applyProtection="1">
      <alignment horizontal="left"/>
    </xf>
    <xf numFmtId="0" fontId="37" fillId="0" borderId="20" xfId="7" applyFont="1" applyFill="1" applyBorder="1" applyAlignment="1" applyProtection="1">
      <alignment horizontal="left" vertical="top" wrapText="1"/>
    </xf>
    <xf numFmtId="0" fontId="1" fillId="0" borderId="17" xfId="7" applyFill="1" applyBorder="1" applyAlignment="1" applyProtection="1">
      <alignment horizontal="center"/>
    </xf>
    <xf numFmtId="0" fontId="1" fillId="0" borderId="0" xfId="7" applyFill="1" applyBorder="1" applyAlignment="1" applyProtection="1">
      <alignment horizontal="center"/>
    </xf>
    <xf numFmtId="0" fontId="21" fillId="0" borderId="0" xfId="6" applyFill="1" applyBorder="1" applyAlignment="1" applyProtection="1">
      <alignment horizontal="center" vertical="center"/>
    </xf>
    <xf numFmtId="0" fontId="0" fillId="0" borderId="0" xfId="7" applyFont="1" applyFill="1" applyAlignment="1" applyProtection="1">
      <alignment horizontal="center" wrapText="1"/>
    </xf>
    <xf numFmtId="0" fontId="0" fillId="0" borderId="0" xfId="7" applyFont="1" applyFill="1" applyBorder="1" applyAlignment="1" applyProtection="1">
      <alignment horizontal="center" wrapText="1"/>
    </xf>
    <xf numFmtId="0" fontId="41" fillId="0" borderId="43" xfId="8" applyFont="1" applyFill="1" applyBorder="1" applyAlignment="1" applyProtection="1">
      <alignment horizontal="left" vertical="top" wrapText="1"/>
    </xf>
    <xf numFmtId="0" fontId="4" fillId="0" borderId="42" xfId="0" applyFont="1" applyBorder="1" applyAlignment="1" applyProtection="1">
      <alignment horizontal="left" vertical="top" wrapText="1"/>
    </xf>
    <xf numFmtId="0" fontId="4" fillId="0" borderId="47" xfId="0" applyFont="1" applyBorder="1" applyAlignment="1" applyProtection="1">
      <alignment horizontal="left" vertical="top" wrapText="1"/>
    </xf>
    <xf numFmtId="0" fontId="28" fillId="0" borderId="15" xfId="7" applyFont="1" applyFill="1" applyBorder="1" applyAlignment="1" applyProtection="1">
      <alignment horizontal="center" vertical="center"/>
    </xf>
    <xf numFmtId="0" fontId="28" fillId="0" borderId="13" xfId="7" applyFont="1" applyFill="1" applyBorder="1" applyAlignment="1" applyProtection="1">
      <alignment horizontal="center" vertical="center"/>
    </xf>
    <xf numFmtId="0" fontId="28" fillId="0" borderId="16" xfId="7" applyFont="1" applyFill="1" applyBorder="1" applyAlignment="1" applyProtection="1">
      <alignment horizontal="center" vertical="center"/>
    </xf>
    <xf numFmtId="0" fontId="28" fillId="0" borderId="17" xfId="7" applyFont="1" applyFill="1" applyBorder="1" applyAlignment="1" applyProtection="1">
      <alignment horizontal="center" vertical="center"/>
    </xf>
    <xf numFmtId="0" fontId="28" fillId="0" borderId="0" xfId="7" applyFont="1" applyFill="1" applyBorder="1" applyAlignment="1" applyProtection="1">
      <alignment horizontal="center" vertical="center"/>
    </xf>
    <xf numFmtId="0" fontId="28" fillId="0" borderId="18" xfId="7" applyFont="1" applyFill="1" applyBorder="1" applyAlignment="1" applyProtection="1">
      <alignment horizontal="center" vertical="center"/>
    </xf>
    <xf numFmtId="0" fontId="4" fillId="0" borderId="34" xfId="7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48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26" fillId="0" borderId="0" xfId="7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left" vertical="center" wrapText="1"/>
    </xf>
    <xf numFmtId="0" fontId="4" fillId="0" borderId="48" xfId="7" applyFont="1" applyFill="1" applyBorder="1" applyAlignment="1" applyProtection="1">
      <alignment horizontal="left" vertical="center" wrapText="1"/>
    </xf>
  </cellXfs>
  <cellStyles count="10">
    <cellStyle name="Comma 2" xfId="1" xr:uid="{00000000-0005-0000-0000-000000000000}"/>
    <cellStyle name="Comma_SERWKSHT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_SW_2RWksht (2) (2)" xfId="6" xr:uid="{00000000-0005-0000-0000-000006000000}"/>
    <cellStyle name="Normal_SW_2RWksht (2) (2) 2" xfId="7" xr:uid="{00000000-0005-0000-0000-000007000000}"/>
    <cellStyle name="Normal_SW_2RWksht (2) (2)_DRAFT SW Drain WKSHT 2" xfId="8" xr:uid="{00000000-0005-0000-0000-000008000000}"/>
    <cellStyle name="Normal_SWRWKSHT" xfId="9" xr:uid="{00000000-0005-0000-0000-000009000000}"/>
  </cellStyles>
  <dxfs count="17"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26"/>
  </sheetPr>
  <dimension ref="A1:BD331"/>
  <sheetViews>
    <sheetView showGridLines="0" tabSelected="1" zoomScaleNormal="100" workbookViewId="0">
      <selection activeCell="H4" sqref="H4:O4"/>
    </sheetView>
  </sheetViews>
  <sheetFormatPr defaultColWidth="9.140625" defaultRowHeight="12.95" customHeight="1" x14ac:dyDescent="0.2"/>
  <cols>
    <col min="1" max="1" width="4.5703125" style="1" customWidth="1"/>
    <col min="2" max="2" width="2.28515625" style="8" customWidth="1"/>
    <col min="3" max="12" width="4.28515625" style="8" customWidth="1"/>
    <col min="13" max="14" width="4.28515625" style="44" customWidth="1"/>
    <col min="15" max="23" width="4.28515625" style="8" customWidth="1"/>
    <col min="24" max="33" width="6.7109375" style="6" customWidth="1"/>
    <col min="34" max="34" width="9.140625" style="6"/>
    <col min="35" max="35" width="7.85546875" style="6" customWidth="1"/>
    <col min="36" max="36" width="8.140625" style="6" customWidth="1"/>
    <col min="37" max="16384" width="9.140625" style="6"/>
  </cols>
  <sheetData>
    <row r="1" spans="2:37" s="1" customFormat="1" ht="12.95" customHeight="1" x14ac:dyDescent="0.2"/>
    <row r="2" spans="2:37" s="1" customFormat="1" ht="12.95" customHeight="1" thickBot="1" x14ac:dyDescent="0.25"/>
    <row r="3" spans="2:37" s="1" customFormat="1" ht="12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</row>
    <row r="4" spans="2:37" ht="12.95" customHeight="1" x14ac:dyDescent="0.2">
      <c r="B4" s="5"/>
      <c r="C4" s="487" t="s">
        <v>0</v>
      </c>
      <c r="D4" s="487"/>
      <c r="E4" s="487"/>
      <c r="F4" s="487"/>
      <c r="G4" s="487"/>
      <c r="H4" s="513"/>
      <c r="I4" s="514"/>
      <c r="J4" s="514"/>
      <c r="K4" s="514"/>
      <c r="L4" s="514"/>
      <c r="M4" s="514"/>
      <c r="N4" s="514"/>
      <c r="O4" s="514"/>
      <c r="P4" s="517" t="s">
        <v>187</v>
      </c>
      <c r="Q4" s="517"/>
      <c r="R4" s="517"/>
      <c r="S4" s="517"/>
      <c r="T4" s="517"/>
      <c r="U4" s="517"/>
      <c r="V4" s="517"/>
      <c r="W4" s="518"/>
      <c r="AD4" s="1"/>
    </row>
    <row r="5" spans="2:37" ht="12.95" customHeight="1" x14ac:dyDescent="0.2">
      <c r="B5" s="5"/>
      <c r="C5" s="7" t="s">
        <v>1</v>
      </c>
      <c r="D5" s="7"/>
      <c r="E5" s="7"/>
      <c r="F5" s="7"/>
      <c r="G5" s="7"/>
      <c r="H5" s="516"/>
      <c r="I5" s="516"/>
      <c r="J5" s="516"/>
      <c r="K5" s="516"/>
      <c r="L5" s="516"/>
      <c r="M5" s="516"/>
      <c r="N5" s="516"/>
      <c r="O5" s="516"/>
      <c r="P5" s="517"/>
      <c r="Q5" s="517"/>
      <c r="R5" s="517"/>
      <c r="S5" s="517"/>
      <c r="T5" s="517"/>
      <c r="U5" s="517"/>
      <c r="V5" s="517"/>
      <c r="W5" s="518"/>
      <c r="AD5" s="1"/>
    </row>
    <row r="6" spans="2:37" ht="12.95" customHeight="1" x14ac:dyDescent="0.2">
      <c r="B6" s="5"/>
      <c r="C6" s="334" t="s">
        <v>2</v>
      </c>
      <c r="D6" s="335"/>
      <c r="E6" s="336"/>
      <c r="F6" s="336"/>
      <c r="G6" s="336"/>
      <c r="H6" s="515"/>
      <c r="I6" s="515"/>
      <c r="J6" s="354" t="s">
        <v>168</v>
      </c>
      <c r="K6" s="313"/>
      <c r="L6" s="313"/>
      <c r="M6" s="15"/>
      <c r="N6" s="15"/>
      <c r="O6" s="15"/>
      <c r="P6" s="483" t="s">
        <v>162</v>
      </c>
      <c r="Q6" s="483"/>
      <c r="R6" s="483"/>
      <c r="S6" s="483"/>
      <c r="T6" s="483"/>
      <c r="U6" s="483"/>
      <c r="V6" s="483"/>
      <c r="W6" s="484"/>
      <c r="AD6" s="1"/>
    </row>
    <row r="7" spans="2:37" ht="12.95" customHeight="1" x14ac:dyDescent="0.2">
      <c r="B7" s="5"/>
      <c r="C7" s="15"/>
      <c r="D7" s="15"/>
      <c r="E7" s="15"/>
      <c r="F7" s="15"/>
      <c r="G7" s="15"/>
      <c r="H7" s="486"/>
      <c r="I7" s="486"/>
      <c r="J7" s="313"/>
      <c r="K7" s="314"/>
      <c r="L7" s="314"/>
      <c r="M7" s="314"/>
      <c r="N7" s="314"/>
      <c r="O7" s="314"/>
      <c r="P7" s="483"/>
      <c r="Q7" s="483"/>
      <c r="R7" s="483"/>
      <c r="S7" s="483"/>
      <c r="T7" s="483"/>
      <c r="U7" s="483"/>
      <c r="V7" s="483"/>
      <c r="W7" s="484"/>
      <c r="AD7" s="1"/>
    </row>
    <row r="8" spans="2:37" ht="12.95" customHeight="1" x14ac:dyDescent="0.25">
      <c r="B8" s="5"/>
      <c r="C8" s="7"/>
      <c r="D8" s="7"/>
      <c r="E8" s="7"/>
      <c r="F8" s="488"/>
      <c r="G8" s="488"/>
      <c r="H8" s="488"/>
      <c r="I8" s="488"/>
      <c r="J8" s="488"/>
      <c r="K8" s="488"/>
      <c r="L8" s="425"/>
      <c r="M8" s="426"/>
      <c r="N8" s="427"/>
      <c r="O8" s="427"/>
      <c r="P8" s="479" t="s">
        <v>189</v>
      </c>
      <c r="Q8" s="479"/>
      <c r="R8" s="479"/>
      <c r="S8" s="479"/>
      <c r="T8" s="479"/>
      <c r="U8" s="479"/>
      <c r="V8" s="479"/>
      <c r="W8" s="131"/>
      <c r="AD8" s="1"/>
    </row>
    <row r="9" spans="2:37" ht="12.95" customHeight="1" x14ac:dyDescent="0.2">
      <c r="B9" s="5"/>
      <c r="C9" s="170"/>
      <c r="D9" s="170"/>
      <c r="E9" s="68"/>
      <c r="F9" s="485"/>
      <c r="G9" s="485"/>
      <c r="H9" s="485"/>
      <c r="I9" s="332"/>
      <c r="J9" s="485"/>
      <c r="K9" s="485"/>
      <c r="L9" s="485"/>
      <c r="M9" s="428"/>
      <c r="N9" s="429"/>
      <c r="O9" s="429"/>
      <c r="P9" s="479"/>
      <c r="Q9" s="479"/>
      <c r="R9" s="479"/>
      <c r="S9" s="479"/>
      <c r="T9" s="479"/>
      <c r="U9" s="479"/>
      <c r="V9" s="479"/>
      <c r="W9" s="131"/>
      <c r="AD9" s="1"/>
    </row>
    <row r="10" spans="2:37" ht="12.95" customHeight="1" x14ac:dyDescent="0.2">
      <c r="B10" s="5"/>
      <c r="C10" s="68"/>
      <c r="D10" s="170"/>
      <c r="E10" s="170"/>
      <c r="F10" s="68"/>
      <c r="G10" s="68"/>
      <c r="H10" s="477"/>
      <c r="I10" s="477"/>
      <c r="J10" s="430"/>
      <c r="K10" s="15"/>
      <c r="L10" s="430"/>
      <c r="M10" s="312"/>
      <c r="N10" s="312"/>
      <c r="O10" s="312"/>
      <c r="P10" s="440"/>
      <c r="Q10" s="440"/>
      <c r="R10" s="333"/>
      <c r="S10" s="333"/>
      <c r="T10" s="333"/>
      <c r="U10" s="333"/>
      <c r="V10" s="130"/>
      <c r="W10" s="131"/>
      <c r="AD10" s="1"/>
    </row>
    <row r="11" spans="2:37" ht="12.95" customHeight="1" x14ac:dyDescent="0.35">
      <c r="B11" s="5"/>
      <c r="C11" s="7"/>
      <c r="D11" s="7"/>
      <c r="E11" s="480" t="s">
        <v>20</v>
      </c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259"/>
      <c r="U11" s="10"/>
      <c r="V11" s="10"/>
      <c r="W11" s="11"/>
    </row>
    <row r="12" spans="2:37" ht="12.95" customHeight="1" x14ac:dyDescent="0.35">
      <c r="B12" s="5"/>
      <c r="C12" s="9"/>
      <c r="D12" s="9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259"/>
      <c r="U12" s="10"/>
      <c r="V12" s="10"/>
      <c r="W12" s="11"/>
    </row>
    <row r="13" spans="2:37" ht="12.95" customHeight="1" x14ac:dyDescent="0.2">
      <c r="B13" s="5"/>
      <c r="C13" s="12"/>
      <c r="D13" s="12"/>
      <c r="E13" s="12"/>
      <c r="F13" s="12"/>
      <c r="G13" s="7"/>
      <c r="H13" s="7"/>
      <c r="I13" s="7"/>
      <c r="J13" s="7"/>
      <c r="K13" s="12"/>
      <c r="L13" s="12"/>
      <c r="M13" s="7"/>
      <c r="N13" s="7"/>
      <c r="O13" s="13"/>
      <c r="P13" s="13"/>
      <c r="Q13" s="13"/>
      <c r="R13" s="13"/>
      <c r="S13" s="13"/>
      <c r="T13" s="13"/>
      <c r="U13" s="7"/>
      <c r="V13" s="7"/>
      <c r="W13" s="14"/>
    </row>
    <row r="14" spans="2:37" ht="12.95" customHeight="1" x14ac:dyDescent="0.2">
      <c r="B14" s="5"/>
      <c r="C14" s="7"/>
      <c r="D14" s="7"/>
      <c r="E14" s="15"/>
      <c r="F14" s="15"/>
      <c r="G14" s="9"/>
      <c r="H14" s="9"/>
      <c r="I14" s="9"/>
      <c r="J14" s="9"/>
      <c r="K14" s="9"/>
      <c r="L14" s="9"/>
      <c r="M14" s="9"/>
      <c r="N14" s="9"/>
      <c r="O14" s="13" t="s">
        <v>4</v>
      </c>
      <c r="P14" s="13"/>
      <c r="Q14" s="13"/>
      <c r="R14" s="13"/>
      <c r="S14" s="13" t="s">
        <v>5</v>
      </c>
      <c r="T14" s="13"/>
      <c r="U14" s="7"/>
      <c r="V14" s="7"/>
      <c r="W14" s="14"/>
      <c r="AK14" s="16"/>
    </row>
    <row r="15" spans="2:37" ht="12.95" customHeight="1" x14ac:dyDescent="0.2">
      <c r="B15" s="17"/>
      <c r="C15" s="7"/>
      <c r="D15" s="7"/>
      <c r="E15" s="18" t="s">
        <v>6</v>
      </c>
      <c r="F15" s="18"/>
      <c r="G15" s="9"/>
      <c r="H15" s="9"/>
      <c r="I15" s="19" t="s">
        <v>62</v>
      </c>
      <c r="J15" s="19"/>
      <c r="K15" s="9"/>
      <c r="L15" s="9"/>
      <c r="M15" s="9"/>
      <c r="N15" s="9"/>
      <c r="O15" s="20" t="s">
        <v>7</v>
      </c>
      <c r="P15" s="20"/>
      <c r="Q15" s="20"/>
      <c r="R15" s="20"/>
      <c r="S15" s="20" t="s">
        <v>7</v>
      </c>
      <c r="T15" s="20"/>
      <c r="U15" s="7"/>
      <c r="V15" s="7"/>
      <c r="W15" s="14"/>
      <c r="AK15" s="16"/>
    </row>
    <row r="16" spans="2:37" ht="12.95" customHeight="1" x14ac:dyDescent="0.2">
      <c r="B16" s="17"/>
      <c r="C16" s="21"/>
      <c r="D16" s="21"/>
      <c r="E16" s="12"/>
      <c r="F16" s="12"/>
      <c r="G16" s="7"/>
      <c r="H16" s="7"/>
      <c r="I16" s="7"/>
      <c r="J16" s="7"/>
      <c r="K16" s="12"/>
      <c r="L16" s="12"/>
      <c r="M16" s="7"/>
      <c r="N16" s="7"/>
      <c r="O16" s="13"/>
      <c r="P16" s="13"/>
      <c r="Q16" s="13"/>
      <c r="R16" s="13"/>
      <c r="S16" s="13"/>
      <c r="T16" s="13"/>
      <c r="U16" s="7"/>
      <c r="V16" s="7"/>
      <c r="W16" s="14"/>
      <c r="AK16" s="22"/>
    </row>
    <row r="17" spans="2:40" ht="12.95" customHeight="1" x14ac:dyDescent="0.2">
      <c r="B17" s="17"/>
      <c r="C17" s="7"/>
      <c r="D17" s="7"/>
      <c r="E17" s="7"/>
      <c r="F17" s="7"/>
      <c r="G17" s="478" t="s">
        <v>59</v>
      </c>
      <c r="H17" s="478"/>
      <c r="I17" s="478"/>
      <c r="J17" s="315"/>
      <c r="K17" s="316"/>
      <c r="L17" s="23"/>
      <c r="M17" s="7"/>
      <c r="N17" s="7"/>
      <c r="O17" s="489">
        <v>5</v>
      </c>
      <c r="P17" s="489"/>
      <c r="Q17" s="13"/>
      <c r="R17" s="13"/>
      <c r="S17" s="481">
        <f>'TRAFFIC VOLUME &amp; ACCIDENTS'!D13</f>
        <v>1</v>
      </c>
      <c r="T17" s="481"/>
      <c r="U17" s="7"/>
      <c r="V17" s="7"/>
      <c r="W17" s="14"/>
      <c r="AK17" s="24"/>
      <c r="AL17" s="25"/>
    </row>
    <row r="18" spans="2:40" ht="12.95" customHeight="1" x14ac:dyDescent="0.2">
      <c r="B18" s="5"/>
      <c r="C18" s="7"/>
      <c r="D18" s="7"/>
      <c r="E18" s="7"/>
      <c r="F18" s="7"/>
      <c r="G18" s="478" t="s">
        <v>58</v>
      </c>
      <c r="H18" s="478"/>
      <c r="I18" s="478"/>
      <c r="J18" s="478"/>
      <c r="K18" s="478"/>
      <c r="L18" s="152"/>
      <c r="M18" s="7"/>
      <c r="N18" s="7"/>
      <c r="O18" s="489">
        <v>5</v>
      </c>
      <c r="P18" s="489"/>
      <c r="Q18" s="13"/>
      <c r="R18" s="13"/>
      <c r="S18" s="482">
        <f>'TRAFFIC VOLUME &amp; ACCIDENTS'!I13</f>
        <v>0</v>
      </c>
      <c r="T18" s="482"/>
      <c r="U18" s="7"/>
      <c r="V18" s="7"/>
      <c r="W18" s="14"/>
      <c r="AN18" s="26"/>
    </row>
    <row r="19" spans="2:40" ht="12.95" customHeight="1" x14ac:dyDescent="0.2">
      <c r="B19" s="5"/>
      <c r="C19" s="7"/>
      <c r="D19" s="7"/>
      <c r="E19" s="7"/>
      <c r="F19" s="7"/>
      <c r="G19" s="490" t="s">
        <v>60</v>
      </c>
      <c r="H19" s="490"/>
      <c r="I19" s="490"/>
      <c r="J19" s="490"/>
      <c r="K19" s="317"/>
      <c r="L19"/>
      <c r="M19" s="7"/>
      <c r="N19" s="7"/>
      <c r="O19" s="489">
        <v>5</v>
      </c>
      <c r="P19" s="489"/>
      <c r="Q19" s="13"/>
      <c r="R19" s="13"/>
      <c r="S19" s="482">
        <f>'DETOUR AND F&amp;G'!F13</f>
        <v>0</v>
      </c>
      <c r="T19" s="482"/>
      <c r="U19" s="7"/>
      <c r="V19" s="7"/>
      <c r="W19" s="14"/>
      <c r="AN19" s="26"/>
    </row>
    <row r="20" spans="2:40" ht="12.95" customHeight="1" x14ac:dyDescent="0.2">
      <c r="B20" s="5"/>
      <c r="C20" s="7"/>
      <c r="D20" s="7"/>
      <c r="E20" s="7"/>
      <c r="F20" s="7"/>
      <c r="G20" s="490" t="s">
        <v>61</v>
      </c>
      <c r="H20" s="490"/>
      <c r="I20" s="490"/>
      <c r="J20" s="490"/>
      <c r="K20" s="317"/>
      <c r="L20"/>
      <c r="M20" s="7"/>
      <c r="N20" s="7"/>
      <c r="O20" s="489">
        <v>5</v>
      </c>
      <c r="P20" s="489"/>
      <c r="Q20" s="13"/>
      <c r="R20" s="13"/>
      <c r="S20" s="482">
        <f>'DETOUR AND F&amp;G'!L16</f>
        <v>0</v>
      </c>
      <c r="T20" s="482"/>
      <c r="U20" s="7"/>
      <c r="V20" s="7"/>
      <c r="W20" s="14"/>
      <c r="AN20" s="26"/>
    </row>
    <row r="21" spans="2:40" ht="12.95" customHeight="1" x14ac:dyDescent="0.2">
      <c r="B21" s="5"/>
      <c r="C21" s="7"/>
      <c r="D21" s="7"/>
      <c r="E21" s="7"/>
      <c r="F21" s="7"/>
      <c r="G21" s="7"/>
      <c r="H21" s="7"/>
      <c r="I21" s="7"/>
      <c r="J21" s="7"/>
      <c r="K21" s="23"/>
      <c r="L21" s="23"/>
      <c r="M21" s="27" t="s">
        <v>8</v>
      </c>
      <c r="N21" s="27"/>
      <c r="O21" s="507">
        <v>20</v>
      </c>
      <c r="P21" s="507"/>
      <c r="Q21" s="28"/>
      <c r="R21" s="28"/>
      <c r="S21" s="505">
        <f>SUM(S17:S20)</f>
        <v>1</v>
      </c>
      <c r="T21" s="505"/>
      <c r="U21" s="7"/>
      <c r="V21" s="7"/>
      <c r="W21" s="14"/>
      <c r="AN21" s="26"/>
    </row>
    <row r="22" spans="2:40" ht="12.95" customHeight="1" thickBot="1" x14ac:dyDescent="0.25">
      <c r="B22" s="5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31"/>
      <c r="N22" s="31"/>
      <c r="O22" s="32"/>
      <c r="P22" s="32"/>
      <c r="Q22" s="32"/>
      <c r="R22" s="32"/>
      <c r="S22" s="33"/>
      <c r="T22" s="33"/>
      <c r="U22" s="29"/>
      <c r="V22" s="7"/>
      <c r="W22" s="14"/>
      <c r="AN22" s="26"/>
    </row>
    <row r="23" spans="2:40" ht="12.95" customHeight="1" thickTop="1" x14ac:dyDescent="0.2">
      <c r="B23" s="5"/>
      <c r="C23" s="7"/>
      <c r="D23" s="7"/>
      <c r="E23" s="7"/>
      <c r="F23" s="7"/>
      <c r="G23" s="7"/>
      <c r="H23" s="7"/>
      <c r="I23" s="7"/>
      <c r="J23" s="7"/>
      <c r="K23" s="23"/>
      <c r="L23" s="23"/>
      <c r="M23" s="34"/>
      <c r="N23" s="34"/>
      <c r="O23" s="28"/>
      <c r="P23" s="28"/>
      <c r="Q23" s="13"/>
      <c r="R23" s="13"/>
      <c r="S23" s="35"/>
      <c r="T23" s="35"/>
      <c r="U23" s="34"/>
      <c r="V23" s="34"/>
      <c r="W23" s="14"/>
      <c r="AK23" s="36"/>
      <c r="AN23" s="37"/>
    </row>
    <row r="24" spans="2:40" ht="12.95" customHeight="1" x14ac:dyDescent="0.35">
      <c r="B24" s="5"/>
      <c r="C24" s="7"/>
      <c r="D24" s="7"/>
      <c r="E24" s="355" t="s">
        <v>9</v>
      </c>
      <c r="F24" s="38"/>
      <c r="G24" s="39"/>
      <c r="H24" s="39"/>
      <c r="I24" s="39"/>
      <c r="J24" s="39"/>
      <c r="K24" s="40" t="s">
        <v>71</v>
      </c>
      <c r="L24" s="40"/>
      <c r="M24" s="41"/>
      <c r="N24" s="41"/>
      <c r="O24" s="41"/>
      <c r="P24" s="41"/>
      <c r="Q24" s="20"/>
      <c r="R24" s="20"/>
      <c r="S24" s="42"/>
      <c r="T24" s="42"/>
      <c r="U24" s="42"/>
      <c r="V24" s="42"/>
      <c r="W24" s="14"/>
      <c r="AK24" s="36"/>
      <c r="AN24" s="37"/>
    </row>
    <row r="25" spans="2:40" ht="12.95" customHeight="1" x14ac:dyDescent="0.35">
      <c r="B25" s="5"/>
      <c r="C25" s="7"/>
      <c r="D25" s="7"/>
      <c r="E25" s="12"/>
      <c r="F25" s="12"/>
      <c r="G25" s="492" t="s">
        <v>138</v>
      </c>
      <c r="H25" s="492"/>
      <c r="I25" s="492"/>
      <c r="J25" s="492"/>
      <c r="M25" s="41"/>
      <c r="N25" s="41"/>
      <c r="O25" s="500">
        <v>5</v>
      </c>
      <c r="P25" s="501"/>
      <c r="Q25" s="7"/>
      <c r="R25" s="7"/>
      <c r="S25" s="500">
        <f>IF(Structure!F7&gt;5,5,Structure!F7)</f>
        <v>0</v>
      </c>
      <c r="T25" s="501"/>
      <c r="U25" s="42"/>
      <c r="V25" s="42"/>
      <c r="W25" s="14"/>
      <c r="AK25" s="43"/>
      <c r="AN25" s="26"/>
    </row>
    <row r="26" spans="2:40" ht="12.95" customHeight="1" x14ac:dyDescent="0.2">
      <c r="B26" s="5"/>
      <c r="C26" s="7"/>
      <c r="D26" s="7"/>
      <c r="E26" s="7"/>
      <c r="F26" s="7"/>
      <c r="G26" s="490" t="s">
        <v>70</v>
      </c>
      <c r="H26" s="490"/>
      <c r="I26" s="490"/>
      <c r="J26" s="490"/>
      <c r="K26" s="441"/>
      <c r="L26" s="441"/>
      <c r="O26" s="493">
        <v>45</v>
      </c>
      <c r="P26" s="494"/>
      <c r="Q26" s="47"/>
      <c r="R26" s="47"/>
      <c r="S26" s="500">
        <f>IF(Structure!F9&gt;45,45,Structure!F9)</f>
        <v>0</v>
      </c>
      <c r="T26" s="501"/>
      <c r="U26" s="442"/>
      <c r="V26" s="442"/>
      <c r="W26" s="46"/>
      <c r="X26" s="48"/>
      <c r="AK26" s="36"/>
    </row>
    <row r="27" spans="2:40" ht="12.95" customHeight="1" x14ac:dyDescent="0.2"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49" t="s">
        <v>8</v>
      </c>
      <c r="N27" s="49"/>
      <c r="O27" s="495">
        <v>50</v>
      </c>
      <c r="P27" s="496"/>
      <c r="S27" s="502">
        <f>SUM(S25:T26)</f>
        <v>0</v>
      </c>
      <c r="T27" s="502"/>
      <c r="U27" s="51"/>
      <c r="V27" s="51"/>
      <c r="W27" s="14"/>
      <c r="X27" s="48"/>
      <c r="AK27" s="16"/>
    </row>
    <row r="28" spans="2:40" ht="12.95" customHeight="1" thickBot="1" x14ac:dyDescent="0.25">
      <c r="B28" s="5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52"/>
      <c r="N28" s="52"/>
      <c r="O28" s="53"/>
      <c r="P28" s="53"/>
      <c r="Q28" s="54"/>
      <c r="R28" s="54"/>
      <c r="S28" s="53"/>
      <c r="T28" s="53"/>
      <c r="U28" s="55"/>
      <c r="V28" s="51"/>
      <c r="W28" s="14"/>
      <c r="X28" s="48"/>
      <c r="AK28" s="16"/>
    </row>
    <row r="29" spans="2:40" ht="12.95" customHeight="1" thickTop="1" x14ac:dyDescent="0.2"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56"/>
      <c r="N29" s="56"/>
      <c r="O29" s="50"/>
      <c r="P29" s="50"/>
      <c r="Q29" s="57"/>
      <c r="R29" s="57"/>
      <c r="S29" s="50"/>
      <c r="T29" s="50"/>
      <c r="U29" s="51"/>
      <c r="V29" s="51"/>
      <c r="W29" s="14"/>
      <c r="X29" s="48"/>
      <c r="AK29" s="16"/>
    </row>
    <row r="30" spans="2:40" ht="12.95" customHeight="1" x14ac:dyDescent="0.2">
      <c r="B30" s="5"/>
      <c r="C30" s="7"/>
      <c r="D30" s="7"/>
      <c r="E30" s="58" t="s">
        <v>10</v>
      </c>
      <c r="F30" s="58"/>
      <c r="G30" s="9"/>
      <c r="H30" s="9"/>
      <c r="I30" s="19" t="s">
        <v>72</v>
      </c>
      <c r="J30" s="19"/>
      <c r="K30" s="7"/>
      <c r="L30" s="7"/>
      <c r="M30" s="56"/>
      <c r="N30" s="56"/>
      <c r="O30" s="57"/>
      <c r="P30" s="57"/>
      <c r="S30" s="59"/>
      <c r="T30" s="59"/>
      <c r="U30" s="7"/>
      <c r="V30" s="7"/>
      <c r="W30" s="14"/>
      <c r="X30" s="48"/>
      <c r="AK30" s="16"/>
    </row>
    <row r="31" spans="2:40" ht="12.95" customHeight="1" x14ac:dyDescent="0.2">
      <c r="B31" s="5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7"/>
      <c r="N31" s="7"/>
      <c r="O31" s="13"/>
      <c r="P31" s="13"/>
      <c r="Q31" s="13"/>
      <c r="R31" s="13"/>
      <c r="S31" s="13"/>
      <c r="T31" s="13"/>
      <c r="U31" s="7"/>
      <c r="V31" s="7"/>
      <c r="W31" s="14"/>
    </row>
    <row r="32" spans="2:40" ht="12.95" customHeight="1" x14ac:dyDescent="0.2">
      <c r="B32" s="5"/>
      <c r="C32" s="7"/>
      <c r="D32" s="7"/>
      <c r="E32" s="7"/>
      <c r="F32" s="7"/>
      <c r="G32" s="490" t="s">
        <v>55</v>
      </c>
      <c r="H32" s="490"/>
      <c r="I32" s="490"/>
      <c r="J32" s="490"/>
      <c r="K32" s="152"/>
      <c r="L32" s="152"/>
      <c r="M32" s="152"/>
      <c r="N32" s="152"/>
      <c r="O32" s="497">
        <v>5</v>
      </c>
      <c r="P32" s="498"/>
      <c r="Q32" s="28"/>
      <c r="R32" s="28"/>
      <c r="S32" s="503">
        <f>'Roadway Width'!G15</f>
        <v>0</v>
      </c>
      <c r="T32" s="504"/>
      <c r="U32" s="7"/>
      <c r="V32" s="7"/>
      <c r="W32" s="14"/>
    </row>
    <row r="33" spans="2:37" ht="12.95" customHeight="1" x14ac:dyDescent="0.2">
      <c r="B33" s="5"/>
      <c r="C33" s="7"/>
      <c r="D33" s="7"/>
      <c r="E33" s="7"/>
      <c r="F33" s="7"/>
      <c r="G33" s="76"/>
      <c r="H33" s="76"/>
      <c r="I33" s="76"/>
      <c r="J33" s="76"/>
      <c r="K33" s="7"/>
      <c r="L33" s="7"/>
      <c r="M33" s="27" t="s">
        <v>8</v>
      </c>
      <c r="N33" s="27"/>
      <c r="O33" s="499">
        <v>5</v>
      </c>
      <c r="P33" s="499"/>
      <c r="Q33" s="28"/>
      <c r="R33" s="28"/>
      <c r="S33" s="505">
        <f>SUM(S32)</f>
        <v>0</v>
      </c>
      <c r="T33" s="505"/>
      <c r="U33" s="7"/>
      <c r="V33" s="7"/>
      <c r="W33" s="14"/>
    </row>
    <row r="34" spans="2:37" ht="12.95" customHeight="1" x14ac:dyDescent="0.2">
      <c r="B34" s="5"/>
      <c r="C34" s="7"/>
      <c r="D34" s="7"/>
      <c r="E34" s="7"/>
      <c r="F34" s="7"/>
      <c r="G34" s="77"/>
      <c r="H34" s="77"/>
      <c r="I34" s="79"/>
      <c r="J34" s="79"/>
      <c r="K34" s="79"/>
      <c r="L34" s="79"/>
      <c r="M34" s="79"/>
      <c r="N34" s="79"/>
      <c r="O34" s="57"/>
      <c r="P34" s="57"/>
      <c r="Q34" s="13"/>
      <c r="R34" s="13"/>
      <c r="S34" s="28"/>
      <c r="T34" s="28"/>
      <c r="U34" s="7"/>
      <c r="V34" s="7"/>
      <c r="W34" s="14"/>
      <c r="AK34" s="36"/>
    </row>
    <row r="35" spans="2:37" ht="12.95" customHeight="1" thickBot="1" x14ac:dyDescent="0.25">
      <c r="B35" s="5"/>
      <c r="C35" s="29"/>
      <c r="D35" s="29"/>
      <c r="E35" s="29"/>
      <c r="F35" s="29"/>
      <c r="G35" s="60"/>
      <c r="H35" s="60"/>
      <c r="I35" s="60"/>
      <c r="J35" s="60"/>
      <c r="K35" s="29"/>
      <c r="L35" s="29"/>
      <c r="M35" s="60"/>
      <c r="N35" s="60"/>
      <c r="O35" s="60"/>
      <c r="P35" s="60"/>
      <c r="Q35" s="60"/>
      <c r="R35" s="60"/>
      <c r="S35" s="32"/>
      <c r="T35" s="32"/>
      <c r="U35" s="29"/>
      <c r="V35" s="7"/>
      <c r="W35" s="14"/>
      <c r="AK35" s="36"/>
    </row>
    <row r="36" spans="2:37" ht="12.95" customHeight="1" thickTop="1" x14ac:dyDescent="0.2">
      <c r="B36" s="5"/>
      <c r="C36" s="7"/>
      <c r="D36" s="7"/>
      <c r="E36" s="7"/>
      <c r="F36" s="7"/>
      <c r="G36" s="13"/>
      <c r="H36" s="13"/>
      <c r="I36" s="13"/>
      <c r="J36" s="13"/>
      <c r="K36" s="7"/>
      <c r="L36" s="7"/>
      <c r="M36" s="13"/>
      <c r="N36" s="13"/>
      <c r="O36" s="13"/>
      <c r="P36" s="13"/>
      <c r="Q36" s="13"/>
      <c r="R36" s="13"/>
      <c r="S36" s="28"/>
      <c r="T36" s="28"/>
      <c r="U36" s="7"/>
      <c r="V36" s="7"/>
      <c r="W36" s="14"/>
      <c r="AK36" s="36"/>
    </row>
    <row r="37" spans="2:37" ht="12.95" customHeight="1" x14ac:dyDescent="0.2">
      <c r="B37" s="5"/>
      <c r="C37" s="7"/>
      <c r="D37" s="7"/>
      <c r="E37" s="7"/>
      <c r="F37" s="7"/>
      <c r="G37" s="13"/>
      <c r="H37" s="13"/>
      <c r="I37" s="13"/>
      <c r="J37" s="13"/>
      <c r="K37" s="7"/>
      <c r="L37" s="7"/>
      <c r="M37" s="13"/>
      <c r="N37" s="13"/>
      <c r="O37" s="13"/>
      <c r="P37" s="13"/>
      <c r="Q37" s="13"/>
      <c r="R37" s="13"/>
      <c r="S37" s="28"/>
      <c r="T37" s="28"/>
      <c r="U37" s="7"/>
      <c r="V37" s="7"/>
      <c r="W37" s="14"/>
      <c r="AK37" s="36"/>
    </row>
    <row r="38" spans="2:37" ht="12.95" customHeight="1" x14ac:dyDescent="0.2">
      <c r="B38" s="5"/>
      <c r="C38" s="7"/>
      <c r="D38" s="7"/>
      <c r="E38" s="58" t="s">
        <v>22</v>
      </c>
      <c r="F38" s="58"/>
      <c r="G38" s="7"/>
      <c r="H38" s="7"/>
      <c r="J38" s="19" t="s">
        <v>161</v>
      </c>
      <c r="L38" s="12"/>
      <c r="M38" s="7"/>
      <c r="N38" s="7"/>
      <c r="O38" s="28"/>
      <c r="P38" s="28"/>
      <c r="Q38" s="28"/>
      <c r="R38" s="28"/>
      <c r="S38" s="13"/>
      <c r="T38" s="13"/>
      <c r="U38" s="7"/>
      <c r="V38" s="7"/>
      <c r="W38" s="14"/>
      <c r="AK38" s="16"/>
    </row>
    <row r="39" spans="2:37" ht="12.95" customHeight="1" x14ac:dyDescent="0.2">
      <c r="B39" s="5"/>
      <c r="C39" s="7"/>
      <c r="D39" s="7"/>
      <c r="E39" s="58"/>
      <c r="F39" s="58"/>
      <c r="G39" s="21" t="s">
        <v>19</v>
      </c>
      <c r="H39" s="21"/>
      <c r="K39" s="19"/>
      <c r="L39" s="19"/>
      <c r="M39" s="7"/>
      <c r="N39" s="7"/>
      <c r="O39" s="28"/>
      <c r="P39" s="28"/>
      <c r="Q39" s="28"/>
      <c r="R39" s="28"/>
      <c r="S39" s="13"/>
      <c r="T39" s="13"/>
      <c r="U39" s="7"/>
      <c r="V39" s="7"/>
      <c r="W39" s="14"/>
      <c r="AK39" s="16"/>
    </row>
    <row r="40" spans="2:37" ht="12.95" customHeight="1" x14ac:dyDescent="0.2">
      <c r="B40" s="5"/>
      <c r="C40" s="7"/>
      <c r="D40" s="7"/>
      <c r="E40" s="58"/>
      <c r="F40" s="58"/>
      <c r="G40" s="12"/>
      <c r="H40" s="12"/>
      <c r="I40" s="491" t="s">
        <v>18</v>
      </c>
      <c r="J40" s="491"/>
      <c r="K40" s="491"/>
      <c r="L40" s="491"/>
      <c r="M40" s="491"/>
      <c r="N40" s="45"/>
      <c r="O40" s="509">
        <v>20</v>
      </c>
      <c r="P40" s="509"/>
      <c r="Q40" s="28"/>
      <c r="R40" s="28"/>
      <c r="S40" s="511">
        <f>'Drainage Condition'!J15</f>
        <v>0</v>
      </c>
      <c r="T40" s="511"/>
      <c r="U40" s="7"/>
      <c r="V40" s="7"/>
      <c r="W40" s="14"/>
      <c r="AK40" s="16"/>
    </row>
    <row r="41" spans="2:37" ht="12.95" customHeight="1" x14ac:dyDescent="0.2">
      <c r="B41" s="5"/>
      <c r="C41" s="7"/>
      <c r="D41" s="7"/>
      <c r="E41" s="7"/>
      <c r="F41" s="7"/>
      <c r="G41" s="158"/>
      <c r="H41" s="158"/>
      <c r="I41" s="490" t="s">
        <v>54</v>
      </c>
      <c r="J41" s="490"/>
      <c r="K41" s="490"/>
      <c r="L41" s="490"/>
      <c r="M41" s="490"/>
      <c r="N41" s="152"/>
      <c r="O41" s="512">
        <v>5</v>
      </c>
      <c r="P41" s="512"/>
      <c r="Q41" s="28"/>
      <c r="R41" s="28"/>
      <c r="S41" s="511">
        <f>'Drainage Condition'!C29</f>
        <v>0</v>
      </c>
      <c r="T41" s="511"/>
      <c r="U41" s="7"/>
      <c r="V41" s="7"/>
      <c r="W41" s="14"/>
    </row>
    <row r="42" spans="2:37" ht="12.95" customHeight="1" x14ac:dyDescent="0.2">
      <c r="B42" s="5"/>
      <c r="C42" s="7"/>
      <c r="D42" s="7"/>
      <c r="E42" s="12"/>
      <c r="F42" s="12"/>
      <c r="G42" s="12"/>
      <c r="H42" s="12"/>
      <c r="I42" s="492" t="s">
        <v>21</v>
      </c>
      <c r="J42" s="492"/>
      <c r="K42" s="492"/>
      <c r="L42" s="12"/>
      <c r="M42" s="7"/>
      <c r="N42" s="7"/>
      <c r="O42" s="489">
        <v>5</v>
      </c>
      <c r="P42" s="489"/>
      <c r="Q42" s="13"/>
      <c r="R42" s="13"/>
      <c r="S42" s="511">
        <f>'Drainage Condition'!C44</f>
        <v>0</v>
      </c>
      <c r="T42" s="511"/>
      <c r="U42" s="7"/>
      <c r="V42" s="7"/>
      <c r="W42" s="14"/>
    </row>
    <row r="43" spans="2:37" ht="12.95" customHeight="1" x14ac:dyDescent="0.2">
      <c r="B43" s="5"/>
      <c r="C43" s="7"/>
      <c r="D43" s="7"/>
      <c r="E43" s="12"/>
      <c r="F43" s="12"/>
      <c r="G43" s="12"/>
      <c r="H43" s="12"/>
      <c r="I43" s="61"/>
      <c r="J43" s="61"/>
      <c r="K43" s="12"/>
      <c r="L43" s="12"/>
      <c r="M43" s="7"/>
      <c r="N43" s="7"/>
      <c r="O43" s="13"/>
      <c r="P43" s="13"/>
      <c r="Q43" s="13"/>
      <c r="R43" s="13"/>
      <c r="S43" s="505">
        <f>SUM(S40:S42)</f>
        <v>0</v>
      </c>
      <c r="T43" s="505"/>
      <c r="U43" s="7"/>
      <c r="V43" s="7"/>
      <c r="W43" s="14"/>
    </row>
    <row r="44" spans="2:37" ht="12.95" customHeight="1" x14ac:dyDescent="0.2">
      <c r="B44" s="5"/>
      <c r="C44" s="7"/>
      <c r="D44" s="7"/>
      <c r="E44" s="12"/>
      <c r="F44" s="12"/>
      <c r="G44" s="12"/>
      <c r="H44" s="12"/>
      <c r="I44" s="61"/>
      <c r="J44" s="61"/>
      <c r="K44" s="61"/>
      <c r="L44" s="61"/>
      <c r="M44" s="7"/>
      <c r="N44" s="7"/>
      <c r="O44" s="13"/>
      <c r="P44" s="13"/>
      <c r="Q44" s="13"/>
      <c r="R44" s="13"/>
      <c r="S44" s="78"/>
      <c r="T44" s="78"/>
      <c r="U44" s="7"/>
      <c r="V44" s="7"/>
      <c r="W44" s="14"/>
    </row>
    <row r="45" spans="2:37" ht="12.95" customHeight="1" x14ac:dyDescent="0.2">
      <c r="B45" s="62"/>
      <c r="C45" s="7"/>
      <c r="D45" s="7"/>
      <c r="E45" s="7"/>
      <c r="F45" s="7"/>
      <c r="G45" s="63" t="s">
        <v>23</v>
      </c>
      <c r="H45" s="63"/>
      <c r="I45" s="7"/>
      <c r="J45" s="7"/>
      <c r="K45" s="45" t="s">
        <v>166</v>
      </c>
      <c r="L45" s="45"/>
      <c r="M45" s="12"/>
      <c r="N45" s="12"/>
      <c r="O45" s="489">
        <v>5</v>
      </c>
      <c r="P45" s="489"/>
      <c r="Q45" s="7"/>
      <c r="R45" s="7"/>
      <c r="S45" s="511">
        <f>'Drainage Condition'!C53</f>
        <v>0</v>
      </c>
      <c r="T45" s="511"/>
      <c r="U45" s="7"/>
      <c r="V45" s="7"/>
      <c r="W45" s="14"/>
      <c r="AK45" s="16"/>
    </row>
    <row r="46" spans="2:37" ht="12.95" customHeight="1" x14ac:dyDescent="0.2">
      <c r="B46" s="5"/>
      <c r="C46" s="7"/>
      <c r="D46" s="7"/>
      <c r="E46" s="64"/>
      <c r="F46" s="64"/>
      <c r="G46" s="12"/>
      <c r="H46" s="12"/>
      <c r="I46" s="490" t="s">
        <v>17</v>
      </c>
      <c r="J46" s="490"/>
      <c r="K46" s="490"/>
      <c r="L46" s="490"/>
      <c r="M46" s="318"/>
      <c r="N46" s="65"/>
      <c r="O46" s="13"/>
      <c r="P46" s="13"/>
      <c r="Q46" s="13"/>
      <c r="R46" s="13"/>
      <c r="S46" s="505">
        <f>SUM(S45)</f>
        <v>0</v>
      </c>
      <c r="T46" s="505"/>
      <c r="U46" s="7"/>
      <c r="V46" s="7"/>
      <c r="W46" s="14"/>
    </row>
    <row r="47" spans="2:37" ht="12.95" customHeight="1" x14ac:dyDescent="0.2">
      <c r="B47" s="5"/>
      <c r="C47" s="7"/>
      <c r="D47" s="7"/>
      <c r="E47" s="64"/>
      <c r="F47" s="64"/>
      <c r="G47" s="12"/>
      <c r="H47" s="12"/>
      <c r="I47" s="490" t="s">
        <v>16</v>
      </c>
      <c r="J47" s="490"/>
      <c r="K47" s="490"/>
      <c r="L47" s="490"/>
      <c r="M47" s="490"/>
      <c r="N47" s="66"/>
      <c r="O47" s="13"/>
      <c r="P47" s="13"/>
      <c r="Q47" s="13"/>
      <c r="R47" s="13"/>
      <c r="S47" s="78"/>
      <c r="T47" s="78"/>
      <c r="U47" s="7"/>
      <c r="V47" s="7"/>
      <c r="W47" s="14"/>
    </row>
    <row r="48" spans="2:37" ht="12.95" customHeight="1" x14ac:dyDescent="0.2">
      <c r="B48" s="5"/>
      <c r="C48" s="7"/>
      <c r="D48" s="7"/>
      <c r="E48" s="64"/>
      <c r="F48" s="64"/>
      <c r="G48" s="12"/>
      <c r="H48" s="12"/>
      <c r="I48" s="490" t="s">
        <v>188</v>
      </c>
      <c r="J48" s="490"/>
      <c r="K48" s="490"/>
      <c r="L48" s="443"/>
      <c r="M48" s="66"/>
      <c r="N48" s="66"/>
      <c r="O48" s="489"/>
      <c r="P48" s="489"/>
      <c r="Q48" s="13"/>
      <c r="R48" s="13"/>
      <c r="S48" s="510"/>
      <c r="T48" s="510"/>
      <c r="U48" s="7"/>
      <c r="V48" s="7"/>
      <c r="W48" s="14"/>
    </row>
    <row r="49" spans="2:37" ht="12.95" customHeight="1" x14ac:dyDescent="0.2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27" t="s">
        <v>8</v>
      </c>
      <c r="N49" s="27"/>
      <c r="O49" s="507">
        <v>35</v>
      </c>
      <c r="P49" s="507"/>
      <c r="Q49" s="28"/>
      <c r="R49" s="28"/>
      <c r="S49" s="505">
        <f>IF(SUM(S43,S46)&gt;25,25,SUM(S43,S46))</f>
        <v>0</v>
      </c>
      <c r="T49" s="505"/>
      <c r="U49" s="7"/>
      <c r="V49" s="7"/>
      <c r="W49" s="14"/>
    </row>
    <row r="50" spans="2:37" ht="12.95" customHeight="1" thickBot="1" x14ac:dyDescent="0.25">
      <c r="B50" s="5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60"/>
      <c r="N50" s="60"/>
      <c r="O50" s="29"/>
      <c r="P50" s="29"/>
      <c r="Q50" s="29"/>
      <c r="R50" s="29"/>
      <c r="S50" s="29"/>
      <c r="T50" s="29"/>
      <c r="U50" s="29"/>
      <c r="V50" s="7"/>
      <c r="W50" s="14"/>
    </row>
    <row r="51" spans="2:37" ht="12.95" customHeight="1" thickTop="1" x14ac:dyDescent="0.2">
      <c r="B51" s="5"/>
      <c r="C51" s="15"/>
      <c r="D51" s="15"/>
      <c r="E51" s="68"/>
      <c r="F51" s="68"/>
      <c r="G51" s="15"/>
      <c r="H51" s="15"/>
      <c r="I51" s="15"/>
      <c r="J51" s="15"/>
      <c r="K51" s="15"/>
      <c r="L51" s="15"/>
      <c r="M51" s="69"/>
      <c r="N51" s="69"/>
      <c r="O51" s="57"/>
      <c r="P51" s="57"/>
      <c r="Q51" s="57"/>
      <c r="R51" s="57"/>
      <c r="S51" s="28"/>
      <c r="T51" s="28"/>
      <c r="U51" s="7"/>
      <c r="V51" s="7"/>
      <c r="W51" s="14"/>
      <c r="AK51" s="16"/>
    </row>
    <row r="52" spans="2:37" ht="12.95" customHeight="1" x14ac:dyDescent="0.2">
      <c r="B52" s="67"/>
      <c r="C52" s="7"/>
      <c r="D52" s="7"/>
      <c r="E52" s="40" t="s">
        <v>57</v>
      </c>
      <c r="F52" s="40"/>
      <c r="G52" s="40"/>
      <c r="H52" s="40"/>
      <c r="I52" s="40"/>
      <c r="J52" s="40"/>
      <c r="K52" s="40"/>
      <c r="L52" s="40"/>
      <c r="O52" s="507">
        <f>SUM(O49,O33,O27,O21)</f>
        <v>110</v>
      </c>
      <c r="P52" s="507"/>
      <c r="Q52" s="28"/>
      <c r="R52" s="28"/>
      <c r="S52" s="505">
        <f>SUM(S21,S27,S33,S49)</f>
        <v>1</v>
      </c>
      <c r="T52" s="505"/>
      <c r="U52" s="7"/>
      <c r="V52" s="7"/>
      <c r="W52" s="14"/>
      <c r="AK52" s="36"/>
    </row>
    <row r="53" spans="2:37" ht="12.95" customHeight="1" x14ac:dyDescent="0.2">
      <c r="B53" s="67"/>
      <c r="C53" s="7"/>
      <c r="D53" s="7"/>
      <c r="E53" s="19"/>
      <c r="F53" s="19"/>
      <c r="G53" s="19"/>
      <c r="H53" s="19"/>
      <c r="I53" s="19"/>
      <c r="J53" s="19"/>
      <c r="K53" s="19"/>
      <c r="L53" s="19"/>
      <c r="O53" s="508" t="s">
        <v>11</v>
      </c>
      <c r="P53" s="508"/>
      <c r="Q53" s="28"/>
      <c r="R53" s="28"/>
      <c r="S53" s="506" t="s">
        <v>12</v>
      </c>
      <c r="T53" s="506"/>
      <c r="U53" s="7"/>
      <c r="V53" s="7"/>
      <c r="W53" s="14"/>
      <c r="AK53" s="36"/>
    </row>
    <row r="54" spans="2:37" ht="12.95" customHeight="1" x14ac:dyDescent="0.2">
      <c r="B54" s="5"/>
      <c r="C54" s="19" t="s">
        <v>13</v>
      </c>
      <c r="D54" s="19"/>
      <c r="E54" s="7"/>
      <c r="F54" s="7"/>
      <c r="G54" s="7"/>
      <c r="H54" s="7"/>
      <c r="I54" s="7"/>
      <c r="J54" s="7"/>
      <c r="K54" s="7"/>
      <c r="L54" s="7"/>
      <c r="M54" s="7"/>
      <c r="N54" s="7"/>
      <c r="O54" s="13"/>
      <c r="P54" s="13"/>
      <c r="Q54" s="13"/>
      <c r="R54" s="13"/>
      <c r="S54" s="13"/>
      <c r="T54" s="13"/>
      <c r="U54" s="7"/>
      <c r="V54" s="7"/>
      <c r="W54" s="14"/>
      <c r="AK54" s="36"/>
    </row>
    <row r="55" spans="2:37" ht="12.95" customHeight="1" x14ac:dyDescent="0.2">
      <c r="B55" s="5"/>
      <c r="C55" s="45" t="s">
        <v>15</v>
      </c>
      <c r="D55" s="45"/>
      <c r="E55" s="7"/>
      <c r="F55" s="7"/>
      <c r="G55" s="7"/>
      <c r="H55" s="7"/>
      <c r="I55" s="7"/>
      <c r="J55" s="7"/>
      <c r="K55" s="7"/>
      <c r="L55" s="7"/>
      <c r="M55" s="7"/>
      <c r="N55" s="7"/>
      <c r="O55" s="13"/>
      <c r="P55" s="13"/>
      <c r="Q55" s="13"/>
      <c r="R55" s="13"/>
      <c r="S55" s="13"/>
      <c r="T55" s="13"/>
      <c r="U55" s="7"/>
      <c r="V55" s="7"/>
      <c r="W55" s="14"/>
      <c r="AK55" s="16"/>
    </row>
    <row r="56" spans="2:37" ht="12.95" customHeight="1" x14ac:dyDescent="0.2">
      <c r="B56" s="5"/>
      <c r="C56" s="45" t="s">
        <v>14</v>
      </c>
      <c r="D56" s="45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4"/>
      <c r="AK56" s="36"/>
    </row>
    <row r="57" spans="2:37" ht="12.95" customHeight="1" thickBot="1" x14ac:dyDescent="0.25"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2"/>
      <c r="AK57" s="36"/>
    </row>
    <row r="58" spans="2:37" ht="12.95" customHeigh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AK58" s="16"/>
    </row>
    <row r="59" spans="2:37" ht="12.9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AK59" s="36"/>
    </row>
    <row r="60" spans="2:37" ht="12.95" customHeigh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AK60" s="36"/>
    </row>
    <row r="61" spans="2:37" ht="12.95" customHeigh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AK61" s="16"/>
    </row>
    <row r="62" spans="2:37" ht="12.95" customHeigh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AK62" s="36"/>
    </row>
    <row r="63" spans="2:37" ht="12.95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AK63" s="36"/>
    </row>
    <row r="64" spans="2:37" ht="12.95" customHeigh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AK64" s="16"/>
    </row>
    <row r="65" spans="2:37" ht="12.95" customHeigh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AK65" s="36"/>
    </row>
    <row r="66" spans="2:37" ht="12.95" customHeigh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AK66" s="16"/>
    </row>
    <row r="67" spans="2:37" ht="12.9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2:37" ht="12.95" customHeigh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2:37" ht="12.9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2:37" ht="12.9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2:37" ht="12.9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2:37" ht="12.95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2:37" ht="12.9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73"/>
    </row>
    <row r="74" spans="2:37" ht="12.9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73"/>
    </row>
    <row r="75" spans="2:37" ht="12.9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2:37" ht="12.9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37" ht="12.95" customHeigh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2:37" ht="12.95" customHeigh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2:37" ht="12.95" customHeigh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2:37" ht="12.9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2:56" ht="12.95" customHeigh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2:56" ht="12.9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2:56" ht="12.95" customHeigh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16"/>
    </row>
    <row r="84" spans="2:56" ht="12.95" customHeigh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74"/>
    </row>
    <row r="85" spans="2:56" ht="12.95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75"/>
    </row>
    <row r="86" spans="2:56" ht="12.95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75"/>
    </row>
    <row r="87" spans="2:56" ht="12.95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5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2:56" ht="12.95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36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2:56" ht="12.95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36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2:56" ht="12.95" customHeigh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2:56" ht="12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ht="12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ht="12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ht="12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ht="12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ht="12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ht="12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ht="12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ht="12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ht="12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ht="12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ht="12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ht="12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ht="12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ht="12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ht="12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ht="12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ht="12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ht="12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ht="12.9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ht="12.9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ht="12.9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ht="12.9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ht="12.9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ht="12.9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ht="12.9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ht="12.9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ht="12.9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ht="12.9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ht="12.9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ht="12.9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ht="12.9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ht="12.9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ht="12.9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ht="12.9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ht="12.9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ht="12.9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ht="12.9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ht="12.9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ht="12.9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ht="12.9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ht="12.9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2:56" ht="12.9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2:56" ht="12.9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2:56" ht="12.9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2:56" ht="12.9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2:56" ht="12.9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2:56" ht="12.9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2:56" ht="12.9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2:56" ht="12.9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2:56" ht="12.9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2:56" ht="12.9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2:56" ht="12.9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2:56" ht="12.9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2:56" ht="12.9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2:56" ht="12.9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2:56" ht="12.9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2:56" ht="12.9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2:56" ht="12.9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2:56" ht="12.9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2:56" ht="12.9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2:56" ht="12.9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2:56" ht="12.9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2:56" ht="12.9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2:56" ht="12.9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2:56" ht="12.9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2:56" ht="12.9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2:56" ht="12.9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2:56" ht="12.9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2:56" ht="12.9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2:56" ht="12.9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2:56" ht="12.9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2:56" ht="12.9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2:56" ht="12.9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2:56" ht="12.9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2:56" ht="12.9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2:56" ht="12.9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2:56" ht="12.9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2:56" ht="12.9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2:56" ht="12.9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2:56" ht="12.9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2:56" ht="12.9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2:56" ht="12.9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2:56" ht="12.9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2:56" ht="12.9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2:56" ht="12.9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2:56" ht="12.9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2:56" ht="12.9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2:56" ht="12.9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2:56" ht="12.9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2:56" ht="12.9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2:56" ht="12.9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2:56" ht="12.9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2:56" ht="12.9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2:56" ht="12.9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2:56" ht="12.9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2:56" ht="12.9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2:56" ht="12.9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2:56" ht="12.9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2:56" ht="12.9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2:56" ht="12.9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2:56" ht="12.9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2:56" ht="12.9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2:56" ht="12.9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2:56" ht="12.9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2:56" ht="12.9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2:56" ht="12.9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2:56" ht="12.9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2:56" ht="12.9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2:56" ht="12.9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2:56" ht="12.9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2:56" ht="12.9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2:56" ht="12.9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2:56" ht="12.9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2:56" ht="12.9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2:56" ht="12.9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2:56" ht="12.9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2:56" ht="12.9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2:56" ht="12.9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2:56" ht="12.9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2:56" ht="12.9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2:56" ht="12.9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2:56" ht="12.9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2:56" ht="12.9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2:56" ht="12.9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2:56" ht="12.9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2:56" ht="12.9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2:56" ht="12.9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2:56" ht="12.9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2:56" ht="12.9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2:56" ht="12.9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2:56" ht="12.9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2:56" ht="12.9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2:56" ht="12.9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2:56" ht="12.9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2:56" ht="12.9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2:56" ht="12.9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2:56" ht="12.9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2:56" ht="12.9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2:56" ht="12.9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2:56" ht="12.9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2:56" ht="12.9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2:56" ht="12.9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2:56" ht="12.9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2:56" ht="12.9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2:56" ht="12.9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2:56" ht="12.9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2:56" ht="12.9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2:56" ht="12.9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2:56" ht="12.9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2:56" ht="12.9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2:56" ht="12.9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2:56" ht="12.9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2:56" ht="12.9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2:56" ht="12.9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2:56" ht="12.9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2:56" ht="12.9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2:56" ht="12.9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2:56" ht="12.9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2:56" ht="12.9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2:56" ht="12.9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2:56" ht="12.9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2:56" ht="12.9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2:56" ht="12.9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2:56" ht="12.9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2:56" ht="12.9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2:56" ht="12.9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2:56" ht="12.9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2:56" ht="12.9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2:56" ht="12.9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2:56" ht="12.9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2:56" ht="12.9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2:56" ht="12.9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2:56" ht="12.9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2:56" ht="12.9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2:56" ht="12.9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2:56" ht="12.9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2:56" ht="12.9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2:56" ht="12.9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2:56" ht="12.9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2:56" ht="12.9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2:56" ht="12.9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2:56" ht="12.9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2:56" ht="12.9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2:56" ht="12.9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2:56" ht="12.9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2:56" ht="12.9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2:56" ht="12.9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2:56" ht="12.9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2:56" ht="12.9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2:56" ht="12.9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2:56" ht="12.9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2:56" ht="12.9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2:56" ht="12.9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2:56" ht="12.9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2:56" ht="12.9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2:56" ht="12.9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2:56" ht="12.9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2:56" ht="12.9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2:56" ht="12.9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2:56" ht="12.9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2:56" ht="12.9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2:56" ht="12.9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2:56" ht="12.9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2:56" ht="12.9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2:56" ht="12.9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2:56" ht="12.9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2:56" ht="12.9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2:56" ht="12.9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2:56" ht="12.9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2:56" ht="12.9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2:56" ht="12.9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2:56" ht="12.9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2:56" ht="12.9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2:56" ht="12.9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2:56" ht="12.9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2:56" ht="12.9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2:56" ht="12.9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2:56" ht="12.9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2:56" ht="12.9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2:56" ht="12.9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2:56" ht="12.9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2:56" ht="12.9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2:56" ht="12.9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2:56" ht="12.9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2:56" ht="12.9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2:56" ht="12.9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2:56" ht="12.9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2:56" ht="12.9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2:56" ht="12.9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2:56" ht="12.9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2:56" ht="12.9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2:56" ht="12.9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2:56" ht="12.9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2:56" ht="12.9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2:56" ht="12.9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2:56" ht="12.9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2:56" ht="12.9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56" ht="12.9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56" ht="12.9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56" ht="12.9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</sheetData>
  <sheetProtection algorithmName="SHA-512" hashValue="j/hGqwS8c5dYUBZMoBiuFwZoi4CXZ/q13gKimLTx5F7hzAIXZMK3i+Yp9trpJ2iDfHVG2Vo/A4hbrQvJSOKkJA==" saltValue="7aECVApxLK4GRUaMztY5OQ==" spinCount="100000" sheet="1" selectLockedCells="1"/>
  <mergeCells count="64">
    <mergeCell ref="S19:T19"/>
    <mergeCell ref="H4:O4"/>
    <mergeCell ref="S25:T25"/>
    <mergeCell ref="H6:I6"/>
    <mergeCell ref="S20:T20"/>
    <mergeCell ref="S21:T21"/>
    <mergeCell ref="O25:P25"/>
    <mergeCell ref="G19:J19"/>
    <mergeCell ref="O17:P17"/>
    <mergeCell ref="O18:P18"/>
    <mergeCell ref="O19:P19"/>
    <mergeCell ref="G25:J25"/>
    <mergeCell ref="G20:J20"/>
    <mergeCell ref="O21:P21"/>
    <mergeCell ref="H5:O5"/>
    <mergeCell ref="P4:W5"/>
    <mergeCell ref="S53:T53"/>
    <mergeCell ref="O52:P52"/>
    <mergeCell ref="O53:P53"/>
    <mergeCell ref="O48:P48"/>
    <mergeCell ref="O40:P40"/>
    <mergeCell ref="O49:P49"/>
    <mergeCell ref="S46:T46"/>
    <mergeCell ref="S48:T48"/>
    <mergeCell ref="S40:T40"/>
    <mergeCell ref="S52:T52"/>
    <mergeCell ref="S41:T41"/>
    <mergeCell ref="S42:T42"/>
    <mergeCell ref="S43:T43"/>
    <mergeCell ref="S45:T45"/>
    <mergeCell ref="S49:T49"/>
    <mergeCell ref="O41:P41"/>
    <mergeCell ref="S26:T26"/>
    <mergeCell ref="S27:T27"/>
    <mergeCell ref="S32:T32"/>
    <mergeCell ref="S33:T33"/>
    <mergeCell ref="O20:P20"/>
    <mergeCell ref="O42:P42"/>
    <mergeCell ref="O45:P45"/>
    <mergeCell ref="I48:K48"/>
    <mergeCell ref="G26:J26"/>
    <mergeCell ref="I40:M40"/>
    <mergeCell ref="I41:M41"/>
    <mergeCell ref="I42:K42"/>
    <mergeCell ref="I46:L46"/>
    <mergeCell ref="I47:M47"/>
    <mergeCell ref="G32:J32"/>
    <mergeCell ref="O26:P26"/>
    <mergeCell ref="O27:P27"/>
    <mergeCell ref="O32:P32"/>
    <mergeCell ref="O33:P33"/>
    <mergeCell ref="P6:W7"/>
    <mergeCell ref="F9:H9"/>
    <mergeCell ref="J9:L9"/>
    <mergeCell ref="H7:I7"/>
    <mergeCell ref="C4:G4"/>
    <mergeCell ref="F8:K8"/>
    <mergeCell ref="H10:I10"/>
    <mergeCell ref="G17:I17"/>
    <mergeCell ref="G18:K18"/>
    <mergeCell ref="P8:V9"/>
    <mergeCell ref="E11:S12"/>
    <mergeCell ref="S17:T17"/>
    <mergeCell ref="S18:T18"/>
  </mergeCells>
  <phoneticPr fontId="4" type="noConversion"/>
  <conditionalFormatting sqref="S52:S53">
    <cfRule type="expression" dxfId="16" priority="25" stopIfTrue="1">
      <formula>ISERROR($S$52)</formula>
    </cfRule>
  </conditionalFormatting>
  <conditionalFormatting sqref="S49">
    <cfRule type="expression" dxfId="15" priority="26" stopIfTrue="1">
      <formula>ISERROR($S$49)</formula>
    </cfRule>
  </conditionalFormatting>
  <conditionalFormatting sqref="S42 S40 S44:T44 S45">
    <cfRule type="containsErrors" dxfId="14" priority="22" stopIfTrue="1">
      <formula>ISERROR(S40)</formula>
    </cfRule>
    <cfRule type="cellIs" dxfId="13" priority="24" stopIfTrue="1" operator="equal">
      <formula>0</formula>
    </cfRule>
  </conditionalFormatting>
  <conditionalFormatting sqref="S47:T47 S26 S17:S20 S48">
    <cfRule type="cellIs" dxfId="12" priority="23" stopIfTrue="1" operator="equal">
      <formula>0</formula>
    </cfRule>
  </conditionalFormatting>
  <conditionalFormatting sqref="S33">
    <cfRule type="expression" dxfId="11" priority="28" stopIfTrue="1">
      <formula>ISERROR($S$41)</formula>
    </cfRule>
  </conditionalFormatting>
  <conditionalFormatting sqref="S43">
    <cfRule type="expression" dxfId="10" priority="9" stopIfTrue="1">
      <formula>ISERROR($S$41)</formula>
    </cfRule>
  </conditionalFormatting>
  <conditionalFormatting sqref="S46">
    <cfRule type="expression" dxfId="9" priority="8" stopIfTrue="1">
      <formula>ISERROR($S$41)</formula>
    </cfRule>
  </conditionalFormatting>
  <conditionalFormatting sqref="S41">
    <cfRule type="containsErrors" dxfId="8" priority="6" stopIfTrue="1">
      <formula>ISERROR(S41)</formula>
    </cfRule>
    <cfRule type="cellIs" dxfId="7" priority="7" stopIfTrue="1" operator="equal">
      <formula>0</formula>
    </cfRule>
  </conditionalFormatting>
  <conditionalFormatting sqref="S32">
    <cfRule type="containsErrors" dxfId="6" priority="4" stopIfTrue="1">
      <formula>ISERROR(S32)</formula>
    </cfRule>
    <cfRule type="cellIs" dxfId="5" priority="5" stopIfTrue="1" operator="equal">
      <formula>0</formula>
    </cfRule>
  </conditionalFormatting>
  <conditionalFormatting sqref="O25">
    <cfRule type="cellIs" dxfId="4" priority="2" stopIfTrue="1" operator="equal">
      <formula>0</formula>
    </cfRule>
  </conditionalFormatting>
  <conditionalFormatting sqref="S25">
    <cfRule type="cellIs" dxfId="3" priority="1" stopIfTrue="1" operator="equal">
      <formula>0</formula>
    </cfRule>
  </conditionalFormatting>
  <hyperlinks>
    <hyperlink ref="G17:I17" location="'TRAFFIC VOLUME &amp; ACCIDENTS'!A1" display="Traffic Volume" xr:uid="{00000000-0004-0000-0000-000000000000}"/>
    <hyperlink ref="G18:K18" location="'TRAFFIC VOLUME &amp; ACCIDENTS'!A1" display="Traffic Accidents" xr:uid="{00000000-0004-0000-0000-000001000000}"/>
    <hyperlink ref="G19" location="'DETOUR AND F&amp;G'!A1" display="Detour Length" xr:uid="{00000000-0004-0000-0000-000002000000}"/>
    <hyperlink ref="G20" location="'DETOUR AND F&amp;G'!A1" display="Freight &amp; Goods" xr:uid="{00000000-0004-0000-0000-000003000000}"/>
    <hyperlink ref="G26" location="Structure!A1" display="Collapse" xr:uid="{00000000-0004-0000-0000-000004000000}"/>
    <hyperlink ref="I40" location="'Drainage Condition'!A1" display="Flow / Capacity Analysis" xr:uid="{00000000-0004-0000-0000-000005000000}"/>
    <hyperlink ref="I42" location="'Drainage Condition'!A1" display="Plugged " xr:uid="{00000000-0004-0000-0000-000006000000}"/>
    <hyperlink ref="I46" location="'Drainage Condition'!A1" display="NO SAFTY BARS" xr:uid="{00000000-0004-0000-0000-000007000000}"/>
    <hyperlink ref="I47" location="'Drainage Condition'!A1" display="NO END TREATMENTS" xr:uid="{00000000-0004-0000-0000-000008000000}"/>
    <hyperlink ref="I48" location="'Drainage Condition'!A1" display="Guardrail" xr:uid="{00000000-0004-0000-0000-000009000000}"/>
    <hyperlink ref="G25:J25" location="Structure!F7" display="Visual Rating" xr:uid="{00000000-0004-0000-0000-00000A000000}"/>
    <hyperlink ref="I41:M41" location="'Drainage Condition'!D24" display="Embankment Erosion" xr:uid="{00000000-0004-0000-0000-00000B000000}"/>
    <hyperlink ref="I42:K42" location="'Drainage Condition'!D39" display="Plugged " xr:uid="{00000000-0004-0000-0000-00000C000000}"/>
    <hyperlink ref="I40:M40" location="'Drainage Condition'!I11" display="Flow / Capacity Analysis" xr:uid="{00000000-0004-0000-0000-00000D000000}"/>
    <hyperlink ref="I46:L46" location="'Drainage Condition'!D50" display="NO SAFTY BARS" xr:uid="{00000000-0004-0000-0000-00000E000000}"/>
    <hyperlink ref="I47:M47" location="'Drainage Condition'!D51" display="NO END TREATMENTS" xr:uid="{00000000-0004-0000-0000-00000F000000}"/>
    <hyperlink ref="I48:K48" location="'Drainage Condition'!D52" display="GUARDRAIL" xr:uid="{00000000-0004-0000-0000-000010000000}"/>
    <hyperlink ref="G32:J32" location="'Roadway Width'!F12" display="Roadway Width" xr:uid="{00000000-0004-0000-0000-000011000000}"/>
  </hyperlinks>
  <pageMargins left="0.42" right="0.39" top="0.5" bottom="0.4" header="0.3" footer="0.25"/>
  <pageSetup orientation="portrait" r:id="rId1"/>
  <headerFooter alignWithMargins="0">
    <oddFooter xml:space="preserve">&amp;L&amp;8&amp;F&amp;C&amp;6
</oddFooter>
  </headerFooter>
  <rowBreaks count="1" manualBreakCount="1">
    <brk id="5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W36"/>
  <sheetViews>
    <sheetView showGridLines="0" zoomScale="95" zoomScaleNormal="95" workbookViewId="0">
      <selection activeCell="I12" sqref="I12"/>
    </sheetView>
  </sheetViews>
  <sheetFormatPr defaultColWidth="9.140625" defaultRowHeight="12.75" x14ac:dyDescent="0.2"/>
  <cols>
    <col min="1" max="1" width="2.5703125" style="80" customWidth="1"/>
    <col min="2" max="2" width="6.28515625" style="80" customWidth="1"/>
    <col min="3" max="12" width="9.28515625" style="80" customWidth="1"/>
    <col min="13" max="16384" width="9.140625" style="80"/>
  </cols>
  <sheetData>
    <row r="3" spans="2:23" ht="13.5" thickBot="1" x14ac:dyDescent="0.25"/>
    <row r="4" spans="2:23" ht="13.5" thickTop="1" x14ac:dyDescent="0.2">
      <c r="B4" s="172"/>
      <c r="C4" s="173"/>
      <c r="D4" s="173"/>
      <c r="E4" s="173"/>
      <c r="F4" s="173"/>
      <c r="G4" s="173"/>
      <c r="H4" s="173"/>
      <c r="I4" s="173"/>
      <c r="J4" s="173"/>
      <c r="K4" s="173"/>
      <c r="L4" s="176"/>
    </row>
    <row r="5" spans="2:23" ht="12.75" customHeight="1" x14ac:dyDescent="0.2">
      <c r="B5" s="174"/>
      <c r="C5" s="81"/>
      <c r="D5" s="520" t="s">
        <v>24</v>
      </c>
      <c r="E5" s="520"/>
      <c r="F5" s="520"/>
      <c r="G5" s="520"/>
      <c r="H5" s="520"/>
      <c r="I5" s="129"/>
      <c r="J5" s="444"/>
      <c r="K5" s="444"/>
      <c r="L5" s="177"/>
    </row>
    <row r="6" spans="2:23" ht="12.75" customHeight="1" x14ac:dyDescent="0.2">
      <c r="B6" s="174"/>
      <c r="C6" s="81"/>
      <c r="D6" s="520"/>
      <c r="E6" s="520"/>
      <c r="F6" s="520"/>
      <c r="G6" s="520"/>
      <c r="H6" s="520"/>
      <c r="I6" s="526" t="s">
        <v>191</v>
      </c>
      <c r="J6" s="526"/>
      <c r="K6" s="444"/>
      <c r="L6" s="177"/>
      <c r="N6" s="309"/>
      <c r="O6" s="309"/>
      <c r="P6" s="309"/>
      <c r="Q6" s="309"/>
      <c r="R6" s="309"/>
      <c r="S6" s="309"/>
      <c r="T6" s="309"/>
      <c r="U6" s="309"/>
      <c r="V6" s="309"/>
      <c r="W6" s="309"/>
    </row>
    <row r="7" spans="2:23" ht="15.75" x14ac:dyDescent="0.2">
      <c r="B7" s="174"/>
      <c r="C7" s="85"/>
      <c r="D7" s="85"/>
      <c r="E7" s="86"/>
      <c r="F7" s="84"/>
      <c r="G7" s="84"/>
      <c r="H7" s="84"/>
      <c r="I7" s="526"/>
      <c r="J7" s="526"/>
      <c r="K7" s="84"/>
      <c r="L7" s="177"/>
      <c r="N7" s="309"/>
      <c r="O7" s="309"/>
      <c r="P7" s="309"/>
      <c r="Q7" s="309"/>
      <c r="R7" s="309"/>
      <c r="S7" s="309"/>
      <c r="T7" s="309"/>
      <c r="U7" s="309"/>
      <c r="V7" s="309"/>
      <c r="W7" s="309"/>
    </row>
    <row r="8" spans="2:23" x14ac:dyDescent="0.2">
      <c r="B8" s="174"/>
      <c r="C8" s="87" t="s">
        <v>25</v>
      </c>
      <c r="D8" s="356" t="s">
        <v>169</v>
      </c>
      <c r="E8" s="88"/>
      <c r="F8" s="84"/>
      <c r="G8" s="521" t="s">
        <v>26</v>
      </c>
      <c r="H8" s="521"/>
      <c r="I8" s="356" t="s">
        <v>169</v>
      </c>
      <c r="J8" s="220"/>
      <c r="K8" s="220"/>
      <c r="L8" s="359"/>
      <c r="N8" s="309"/>
      <c r="O8" s="309"/>
      <c r="P8" s="519"/>
      <c r="Q8" s="519"/>
      <c r="R8" s="368"/>
      <c r="S8" s="369"/>
      <c r="T8" s="309"/>
      <c r="U8" s="309"/>
      <c r="V8" s="309"/>
      <c r="W8" s="309"/>
    </row>
    <row r="9" spans="2:23" x14ac:dyDescent="0.2">
      <c r="B9" s="174"/>
      <c r="C9" s="84"/>
      <c r="D9" s="84"/>
      <c r="E9" s="89"/>
      <c r="F9" s="84"/>
      <c r="G9" s="220"/>
      <c r="H9" s="220"/>
      <c r="I9" s="357"/>
      <c r="J9" s="423" t="s">
        <v>190</v>
      </c>
      <c r="K9" s="423"/>
      <c r="L9" s="360"/>
      <c r="N9" s="309"/>
      <c r="O9" s="309"/>
      <c r="P9" s="369"/>
      <c r="Q9" s="369"/>
      <c r="R9" s="370"/>
      <c r="S9" s="371"/>
      <c r="T9" s="309"/>
      <c r="U9" s="309"/>
      <c r="V9" s="309"/>
      <c r="W9" s="309"/>
    </row>
    <row r="10" spans="2:23" x14ac:dyDescent="0.2">
      <c r="B10" s="174"/>
      <c r="C10" s="90" t="s">
        <v>27</v>
      </c>
      <c r="D10" s="91">
        <v>50</v>
      </c>
      <c r="E10" s="92"/>
      <c r="F10" s="84"/>
      <c r="G10" s="220"/>
      <c r="H10" s="358" t="s">
        <v>181</v>
      </c>
      <c r="I10" s="361"/>
      <c r="J10" s="362" t="s">
        <v>186</v>
      </c>
      <c r="K10" s="363"/>
      <c r="L10" s="364"/>
      <c r="N10" s="309"/>
      <c r="O10" s="309"/>
      <c r="P10" s="369"/>
      <c r="Q10" s="372"/>
      <c r="R10" s="431"/>
      <c r="S10" s="373"/>
      <c r="T10" s="309"/>
      <c r="U10" s="309"/>
      <c r="V10" s="309"/>
      <c r="W10" s="309"/>
    </row>
    <row r="11" spans="2:23" x14ac:dyDescent="0.2">
      <c r="B11" s="174"/>
      <c r="C11" s="90" t="s">
        <v>28</v>
      </c>
      <c r="D11" s="91"/>
      <c r="E11" s="82"/>
      <c r="F11" s="84"/>
      <c r="G11" s="220"/>
      <c r="H11" s="358" t="s">
        <v>182</v>
      </c>
      <c r="I11" s="365"/>
      <c r="J11" s="362" t="s">
        <v>170</v>
      </c>
      <c r="K11" s="363"/>
      <c r="L11" s="366"/>
      <c r="N11" s="309"/>
      <c r="O11" s="309"/>
      <c r="P11" s="369"/>
      <c r="Q11" s="372"/>
      <c r="R11" s="432"/>
      <c r="S11" s="373"/>
      <c r="T11" s="309"/>
      <c r="U11" s="309"/>
      <c r="V11" s="309"/>
      <c r="W11" s="309"/>
    </row>
    <row r="12" spans="2:23" x14ac:dyDescent="0.2">
      <c r="B12" s="351"/>
      <c r="C12" s="352" t="s">
        <v>2</v>
      </c>
      <c r="D12" s="433">
        <f>SUMMARY!H6</f>
        <v>0</v>
      </c>
      <c r="E12" s="353" t="s">
        <v>180</v>
      </c>
      <c r="F12" s="84"/>
      <c r="G12" s="220"/>
      <c r="H12" s="358" t="s">
        <v>183</v>
      </c>
      <c r="I12" s="365"/>
      <c r="J12" s="362" t="s">
        <v>185</v>
      </c>
      <c r="K12" s="363"/>
      <c r="L12" s="366"/>
      <c r="N12" s="309"/>
      <c r="O12" s="309"/>
      <c r="P12" s="369"/>
      <c r="Q12" s="372"/>
      <c r="R12" s="432"/>
      <c r="S12" s="373"/>
      <c r="T12" s="309"/>
      <c r="U12" s="309"/>
      <c r="V12" s="309"/>
      <c r="W12" s="309"/>
    </row>
    <row r="13" spans="2:23" ht="15" x14ac:dyDescent="0.2">
      <c r="B13" s="174"/>
      <c r="C13" s="180" t="s">
        <v>7</v>
      </c>
      <c r="D13" s="181">
        <f>E19</f>
        <v>1</v>
      </c>
      <c r="E13" s="84"/>
      <c r="F13" s="84"/>
      <c r="G13" s="220"/>
      <c r="H13" s="180" t="s">
        <v>184</v>
      </c>
      <c r="I13" s="181">
        <f>IF(SUM(I10:I12)&gt;5,5,SUM(I10:I12))</f>
        <v>0</v>
      </c>
      <c r="J13" s="220"/>
      <c r="K13" s="220"/>
      <c r="L13" s="367"/>
      <c r="N13" s="309"/>
      <c r="O13" s="309"/>
      <c r="P13" s="369"/>
      <c r="Q13" s="374"/>
      <c r="R13" s="375"/>
      <c r="S13" s="369"/>
      <c r="T13" s="309"/>
      <c r="U13" s="309"/>
      <c r="V13" s="309"/>
      <c r="W13" s="309"/>
    </row>
    <row r="14" spans="2:23" x14ac:dyDescent="0.2">
      <c r="B14" s="174"/>
      <c r="C14" s="84"/>
      <c r="D14" s="84"/>
      <c r="E14" s="84"/>
      <c r="F14" s="84"/>
      <c r="G14" s="84"/>
      <c r="H14" s="84"/>
      <c r="I14" s="84"/>
      <c r="J14" s="84"/>
      <c r="K14" s="84"/>
      <c r="L14" s="178"/>
      <c r="N14" s="309"/>
      <c r="O14" s="309"/>
      <c r="P14" s="309"/>
      <c r="Q14" s="309"/>
      <c r="R14" s="309"/>
      <c r="S14" s="309"/>
      <c r="T14" s="309"/>
      <c r="U14" s="309"/>
      <c r="V14" s="309"/>
      <c r="W14" s="309"/>
    </row>
    <row r="15" spans="2:23" ht="13.5" thickBot="1" x14ac:dyDescent="0.25">
      <c r="B15" s="175"/>
      <c r="C15" s="171"/>
      <c r="D15" s="171"/>
      <c r="E15" s="171"/>
      <c r="F15" s="171"/>
      <c r="G15" s="171"/>
      <c r="H15" s="171"/>
      <c r="I15" s="171"/>
      <c r="J15" s="171"/>
      <c r="K15" s="171"/>
      <c r="L15" s="179"/>
      <c r="N15" s="309"/>
      <c r="O15" s="309"/>
      <c r="P15" s="309"/>
      <c r="Q15" s="309"/>
      <c r="R15" s="309"/>
      <c r="S15" s="309"/>
      <c r="T15" s="309"/>
      <c r="U15" s="309"/>
      <c r="V15" s="309"/>
      <c r="W15" s="309"/>
    </row>
    <row r="16" spans="2:23" ht="13.5" thickTop="1" x14ac:dyDescent="0.2">
      <c r="B16" s="376"/>
      <c r="C16" s="377"/>
      <c r="D16" s="377"/>
      <c r="E16" s="377"/>
      <c r="F16" s="377"/>
      <c r="G16" s="377"/>
      <c r="H16" s="377"/>
      <c r="I16" s="377"/>
      <c r="J16" s="377"/>
      <c r="K16" s="377"/>
      <c r="L16" s="378"/>
    </row>
    <row r="17" spans="2:12" ht="20.25" x14ac:dyDescent="0.3">
      <c r="B17" s="379"/>
      <c r="C17" s="380"/>
      <c r="D17" s="522" t="s">
        <v>29</v>
      </c>
      <c r="E17" s="522"/>
      <c r="F17" s="522"/>
      <c r="G17" s="522"/>
      <c r="H17" s="380"/>
      <c r="I17" s="380"/>
      <c r="J17" s="380"/>
      <c r="K17" s="380"/>
      <c r="L17" s="381"/>
    </row>
    <row r="18" spans="2:12" ht="13.5" thickBot="1" x14ac:dyDescent="0.25"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1"/>
    </row>
    <row r="19" spans="2:12" ht="12.75" customHeight="1" thickBot="1" x14ac:dyDescent="0.25">
      <c r="B19" s="523" t="s">
        <v>83</v>
      </c>
      <c r="C19" s="524"/>
      <c r="D19" s="525"/>
      <c r="E19" s="382">
        <f>IF(D10&gt;D11*10,C24,D24)</f>
        <v>1</v>
      </c>
      <c r="F19" s="380"/>
      <c r="G19" s="383"/>
      <c r="H19" s="384"/>
      <c r="I19" s="384"/>
      <c r="J19" s="384"/>
      <c r="K19" s="384"/>
      <c r="L19" s="385"/>
    </row>
    <row r="20" spans="2:12" x14ac:dyDescent="0.2">
      <c r="B20" s="386"/>
      <c r="C20" s="387"/>
      <c r="D20" s="387"/>
      <c r="E20" s="387"/>
      <c r="F20" s="387"/>
      <c r="G20" s="384"/>
      <c r="H20" s="384"/>
      <c r="I20" s="384"/>
      <c r="J20" s="384"/>
      <c r="K20" s="384"/>
      <c r="L20" s="385"/>
    </row>
    <row r="21" spans="2:12" x14ac:dyDescent="0.2">
      <c r="B21" s="388"/>
      <c r="C21" s="389"/>
      <c r="D21" s="389"/>
      <c r="E21" s="390"/>
      <c r="F21" s="387"/>
      <c r="G21" s="384"/>
      <c r="H21" s="384"/>
      <c r="I21" s="384"/>
      <c r="J21" s="384"/>
      <c r="K21" s="384"/>
      <c r="L21" s="385"/>
    </row>
    <row r="22" spans="2:12" x14ac:dyDescent="0.2">
      <c r="B22" s="386"/>
      <c r="C22" s="387"/>
      <c r="D22" s="387"/>
      <c r="E22" s="387"/>
      <c r="F22" s="387"/>
      <c r="G22" s="387"/>
      <c r="H22" s="387"/>
      <c r="I22" s="387"/>
      <c r="J22" s="387"/>
      <c r="K22" s="387"/>
      <c r="L22" s="391"/>
    </row>
    <row r="23" spans="2:12" ht="13.5" thickBot="1" x14ac:dyDescent="0.25">
      <c r="B23" s="388"/>
      <c r="C23" s="392" t="s">
        <v>32</v>
      </c>
      <c r="D23" s="392" t="s">
        <v>171</v>
      </c>
      <c r="E23" s="393"/>
      <c r="F23" s="393"/>
      <c r="G23" s="393"/>
      <c r="H23" s="393"/>
      <c r="I23" s="393"/>
      <c r="J23" s="393"/>
      <c r="K23" s="393"/>
      <c r="L23" s="391"/>
    </row>
    <row r="24" spans="2:12" x14ac:dyDescent="0.2">
      <c r="B24" s="386"/>
      <c r="C24" s="394">
        <f>IF(D10&lt;50,0,C25)</f>
        <v>1</v>
      </c>
      <c r="D24" s="394">
        <f>IF(D11&lt;5,0,D25)</f>
        <v>0</v>
      </c>
      <c r="E24" s="387"/>
      <c r="F24" s="395"/>
      <c r="G24" s="396"/>
      <c r="H24" s="397" t="s">
        <v>172</v>
      </c>
      <c r="I24" s="396"/>
      <c r="J24" s="398"/>
      <c r="K24" s="387"/>
      <c r="L24" s="391"/>
    </row>
    <row r="25" spans="2:12" x14ac:dyDescent="0.2">
      <c r="B25" s="386"/>
      <c r="C25" s="399">
        <f>IF(D10&lt;101,1,C26)</f>
        <v>1</v>
      </c>
      <c r="D25" s="399">
        <f>IF(D11&lt;11,1,D26)</f>
        <v>1</v>
      </c>
      <c r="E25" s="387"/>
      <c r="F25" s="400"/>
      <c r="G25" s="401"/>
      <c r="H25" s="401"/>
      <c r="I25" s="401"/>
      <c r="J25" s="402"/>
      <c r="K25" s="387"/>
      <c r="L25" s="391"/>
    </row>
    <row r="26" spans="2:12" x14ac:dyDescent="0.2">
      <c r="B26" s="386"/>
      <c r="C26" s="399">
        <f>IF(D10&lt;251,2,C27)</f>
        <v>2</v>
      </c>
      <c r="D26" s="399">
        <f>IF(D11&lt;26,2,D27)</f>
        <v>2</v>
      </c>
      <c r="E26" s="387"/>
      <c r="F26" s="400"/>
      <c r="G26" s="403"/>
      <c r="H26" s="404" t="s">
        <v>173</v>
      </c>
      <c r="I26" s="401"/>
      <c r="J26" s="405" t="s">
        <v>31</v>
      </c>
      <c r="K26" s="387"/>
      <c r="L26" s="391"/>
    </row>
    <row r="27" spans="2:12" x14ac:dyDescent="0.2">
      <c r="B27" s="386"/>
      <c r="C27" s="399">
        <f>IF(D10&lt;501,3,C28)</f>
        <v>3</v>
      </c>
      <c r="D27" s="399">
        <f>IF(D11&lt;51,3,D28)</f>
        <v>3</v>
      </c>
      <c r="E27" s="387"/>
      <c r="F27" s="473" t="s">
        <v>32</v>
      </c>
      <c r="G27" s="401"/>
      <c r="H27" s="406" t="s">
        <v>32</v>
      </c>
      <c r="I27" s="401"/>
      <c r="J27" s="407" t="s">
        <v>33</v>
      </c>
      <c r="K27" s="387"/>
      <c r="L27" s="391"/>
    </row>
    <row r="28" spans="2:12" x14ac:dyDescent="0.2">
      <c r="B28" s="386"/>
      <c r="C28" s="399">
        <f>IF(D10&lt;751,4,C29)</f>
        <v>4</v>
      </c>
      <c r="D28" s="399">
        <f>IF(D11&lt;76,4,D29)</f>
        <v>4</v>
      </c>
      <c r="E28" s="387"/>
      <c r="F28" s="474"/>
      <c r="G28" s="401"/>
      <c r="H28" s="408"/>
      <c r="I28" s="401"/>
      <c r="J28" s="405"/>
      <c r="K28" s="387"/>
      <c r="L28" s="391"/>
    </row>
    <row r="29" spans="2:12" ht="13.5" thickBot="1" x14ac:dyDescent="0.25">
      <c r="B29" s="386"/>
      <c r="C29" s="409">
        <f>IF(D10&gt;750,5,B29)</f>
        <v>0</v>
      </c>
      <c r="D29" s="409">
        <f>IF(D11&gt;75,5,C29)</f>
        <v>0</v>
      </c>
      <c r="E29" s="387"/>
      <c r="F29" s="475" t="s">
        <v>84</v>
      </c>
      <c r="G29" s="401"/>
      <c r="H29" s="404" t="s">
        <v>174</v>
      </c>
      <c r="I29" s="401"/>
      <c r="J29" s="405">
        <v>0</v>
      </c>
      <c r="K29" s="387"/>
      <c r="L29" s="391"/>
    </row>
    <row r="30" spans="2:12" x14ac:dyDescent="0.2">
      <c r="B30" s="386"/>
      <c r="C30" s="387"/>
      <c r="D30" s="387"/>
      <c r="E30" s="387"/>
      <c r="F30" s="475" t="s">
        <v>85</v>
      </c>
      <c r="G30" s="401"/>
      <c r="H30" s="410" t="s">
        <v>175</v>
      </c>
      <c r="I30" s="401"/>
      <c r="J30" s="405">
        <v>1</v>
      </c>
      <c r="K30" s="387"/>
      <c r="L30" s="391"/>
    </row>
    <row r="31" spans="2:12" x14ac:dyDescent="0.2">
      <c r="B31" s="386"/>
      <c r="C31" s="387"/>
      <c r="D31" s="387"/>
      <c r="E31" s="387"/>
      <c r="F31" s="475" t="s">
        <v>86</v>
      </c>
      <c r="G31" s="401"/>
      <c r="H31" s="410" t="s">
        <v>176</v>
      </c>
      <c r="I31" s="401"/>
      <c r="J31" s="405">
        <v>2</v>
      </c>
      <c r="K31" s="387"/>
      <c r="L31" s="391"/>
    </row>
    <row r="32" spans="2:12" x14ac:dyDescent="0.2">
      <c r="B32" s="386"/>
      <c r="C32" s="387"/>
      <c r="D32" s="387"/>
      <c r="E32" s="387"/>
      <c r="F32" s="475" t="s">
        <v>87</v>
      </c>
      <c r="G32" s="401"/>
      <c r="H32" s="404" t="s">
        <v>177</v>
      </c>
      <c r="I32" s="401"/>
      <c r="J32" s="405">
        <v>3</v>
      </c>
      <c r="K32" s="387"/>
      <c r="L32" s="391"/>
    </row>
    <row r="33" spans="2:12" x14ac:dyDescent="0.2">
      <c r="B33" s="386"/>
      <c r="C33" s="387"/>
      <c r="D33" s="387"/>
      <c r="E33" s="387"/>
      <c r="F33" s="475" t="s">
        <v>88</v>
      </c>
      <c r="G33" s="401"/>
      <c r="H33" s="404" t="s">
        <v>178</v>
      </c>
      <c r="I33" s="401"/>
      <c r="J33" s="405">
        <v>4</v>
      </c>
      <c r="K33" s="387"/>
      <c r="L33" s="391"/>
    </row>
    <row r="34" spans="2:12" x14ac:dyDescent="0.2">
      <c r="B34" s="386"/>
      <c r="C34" s="387"/>
      <c r="D34" s="387"/>
      <c r="E34" s="387"/>
      <c r="F34" s="476" t="s">
        <v>89</v>
      </c>
      <c r="G34" s="411"/>
      <c r="H34" s="412" t="s">
        <v>179</v>
      </c>
      <c r="I34" s="411"/>
      <c r="J34" s="413">
        <v>5</v>
      </c>
      <c r="K34" s="387"/>
      <c r="L34" s="391"/>
    </row>
    <row r="35" spans="2:12" ht="13.5" thickBot="1" x14ac:dyDescent="0.25">
      <c r="B35" s="414"/>
      <c r="C35" s="415"/>
      <c r="D35" s="415"/>
      <c r="E35" s="415"/>
      <c r="F35" s="415"/>
      <c r="G35" s="415"/>
      <c r="H35" s="415"/>
      <c r="I35" s="415"/>
      <c r="J35" s="415"/>
      <c r="K35" s="415"/>
      <c r="L35" s="416"/>
    </row>
    <row r="36" spans="2:12" ht="13.5" thickTop="1" x14ac:dyDescent="0.2"/>
  </sheetData>
  <sheetProtection algorithmName="SHA-512" hashValue="OKzWW780kq1Fwg6j+/aPtOnCAlBxotPcB39QAXjBMsjanyTlvcsX+rOX8DolouGnY4svT+xZRWtKrKPDUIMWjA==" saltValue="rzIJZU6lthiyBoZZU96sbA==" spinCount="100000" sheet="1" selectLockedCells="1"/>
  <mergeCells count="6">
    <mergeCell ref="P8:Q8"/>
    <mergeCell ref="D5:H6"/>
    <mergeCell ref="G8:H8"/>
    <mergeCell ref="D17:G17"/>
    <mergeCell ref="B19:D19"/>
    <mergeCell ref="I6:J7"/>
  </mergeCells>
  <phoneticPr fontId="21" type="noConversion"/>
  <pageMargins left="0.7" right="0.7" top="0.75" bottom="0.75" header="0.3" footer="0.3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N35"/>
  <sheetViews>
    <sheetView showGridLines="0" zoomScale="120" workbookViewId="0">
      <selection activeCell="K11" sqref="K11"/>
    </sheetView>
  </sheetViews>
  <sheetFormatPr defaultColWidth="9.140625" defaultRowHeight="12.75" x14ac:dyDescent="0.2"/>
  <cols>
    <col min="1" max="1" width="2.42578125" style="80" customWidth="1"/>
    <col min="2" max="4" width="6.5703125" style="80" customWidth="1"/>
    <col min="5" max="5" width="8.140625" style="80" customWidth="1"/>
    <col min="6" max="14" width="6.5703125" style="80" customWidth="1"/>
    <col min="15" max="16384" width="9.140625" style="80"/>
  </cols>
  <sheetData>
    <row r="3" spans="2:14" ht="13.5" thickBot="1" x14ac:dyDescent="0.25"/>
    <row r="4" spans="2:14" ht="15.75" customHeight="1" thickTop="1" x14ac:dyDescent="0.2">
      <c r="B4" s="134"/>
      <c r="C4" s="136"/>
      <c r="D4" s="137"/>
      <c r="E4" s="527" t="s">
        <v>46</v>
      </c>
      <c r="F4" s="527"/>
      <c r="G4" s="527"/>
      <c r="H4" s="527"/>
      <c r="I4" s="527"/>
      <c r="J4" s="527"/>
      <c r="K4" s="527"/>
      <c r="L4" s="135"/>
      <c r="M4" s="135"/>
      <c r="N4" s="138"/>
    </row>
    <row r="5" spans="2:14" ht="15.75" customHeight="1" x14ac:dyDescent="0.2">
      <c r="B5" s="139"/>
      <c r="C5" s="81"/>
      <c r="D5" s="81"/>
      <c r="E5" s="528"/>
      <c r="F5" s="528"/>
      <c r="G5" s="528"/>
      <c r="H5" s="528"/>
      <c r="I5" s="528"/>
      <c r="J5" s="528"/>
      <c r="K5" s="528"/>
      <c r="L5" s="93"/>
      <c r="M5" s="84"/>
      <c r="N5" s="149"/>
    </row>
    <row r="6" spans="2:14" x14ac:dyDescent="0.2">
      <c r="B6" s="139"/>
      <c r="C6" s="93"/>
      <c r="D6" s="82"/>
      <c r="E6" s="82"/>
      <c r="F6" s="82"/>
      <c r="G6" s="82"/>
      <c r="H6" s="94"/>
      <c r="I6" s="82"/>
      <c r="J6" s="82"/>
      <c r="K6" s="84"/>
      <c r="L6" s="95"/>
      <c r="M6" s="84"/>
      <c r="N6" s="149"/>
    </row>
    <row r="7" spans="2:14" x14ac:dyDescent="0.2">
      <c r="B7" s="139"/>
      <c r="C7" s="84"/>
      <c r="D7" s="529" t="s">
        <v>42</v>
      </c>
      <c r="E7" s="529"/>
      <c r="F7" s="529"/>
      <c r="G7" s="529"/>
      <c r="H7" s="96"/>
      <c r="I7" s="96"/>
      <c r="J7" s="97" t="s">
        <v>35</v>
      </c>
      <c r="K7" s="98"/>
      <c r="L7" s="98"/>
      <c r="M7" s="99"/>
      <c r="N7" s="149"/>
    </row>
    <row r="8" spans="2:14" ht="12.75" customHeight="1" x14ac:dyDescent="0.2">
      <c r="B8" s="139"/>
      <c r="C8" s="208"/>
      <c r="D8" s="84"/>
      <c r="E8" s="84"/>
      <c r="F8" s="84"/>
      <c r="G8" s="84"/>
      <c r="H8" s="84"/>
      <c r="I8" s="84"/>
      <c r="J8" s="530" t="s">
        <v>36</v>
      </c>
      <c r="K8" s="530"/>
      <c r="L8" s="530"/>
      <c r="M8" s="84"/>
      <c r="N8" s="149"/>
    </row>
    <row r="9" spans="2:14" ht="12.75" customHeight="1" x14ac:dyDescent="0.2">
      <c r="B9" s="139"/>
      <c r="C9" s="208"/>
      <c r="D9" s="84"/>
      <c r="E9" s="84"/>
      <c r="F9" s="84"/>
      <c r="G9" s="84"/>
      <c r="H9" s="84"/>
      <c r="I9" s="84"/>
      <c r="J9" s="531"/>
      <c r="K9" s="531"/>
      <c r="L9" s="531"/>
      <c r="M9" s="84"/>
      <c r="N9" s="149"/>
    </row>
    <row r="10" spans="2:14" x14ac:dyDescent="0.2">
      <c r="B10" s="139"/>
      <c r="C10" s="100"/>
      <c r="D10" s="150"/>
      <c r="E10" s="101"/>
      <c r="F10" s="101"/>
      <c r="G10" s="84"/>
      <c r="H10" s="94"/>
      <c r="I10" s="101"/>
      <c r="J10" s="102" t="s">
        <v>37</v>
      </c>
      <c r="K10" s="103"/>
      <c r="L10" s="102" t="s">
        <v>38</v>
      </c>
      <c r="M10" s="84"/>
      <c r="N10" s="149"/>
    </row>
    <row r="11" spans="2:14" x14ac:dyDescent="0.2">
      <c r="B11" s="141"/>
      <c r="C11" s="532" t="s">
        <v>43</v>
      </c>
      <c r="D11" s="533"/>
      <c r="E11" s="534"/>
      <c r="F11" s="91"/>
      <c r="G11" s="311" t="s">
        <v>3</v>
      </c>
      <c r="H11" s="90"/>
      <c r="I11" s="94"/>
      <c r="J11" s="104" t="s">
        <v>39</v>
      </c>
      <c r="K11" s="105"/>
      <c r="L11" s="106" t="str">
        <f>IF(K11&lt;&gt;0,1,"")</f>
        <v/>
      </c>
      <c r="M11" s="107" t="str">
        <f>IF(K11&lt;&gt;"",1,"")</f>
        <v/>
      </c>
      <c r="N11" s="149"/>
    </row>
    <row r="12" spans="2:14" ht="13.5" thickBot="1" x14ac:dyDescent="0.25">
      <c r="B12" s="141"/>
      <c r="C12" s="82"/>
      <c r="D12" s="108"/>
      <c r="E12" s="109"/>
      <c r="F12" s="106"/>
      <c r="G12" s="84"/>
      <c r="H12" s="434"/>
      <c r="I12" s="110"/>
      <c r="J12" s="104" t="s">
        <v>40</v>
      </c>
      <c r="K12" s="105"/>
      <c r="L12" s="106" t="str">
        <f>IF(K12&lt;&gt;0,2,"")</f>
        <v/>
      </c>
      <c r="M12" s="107" t="str">
        <f>IF(K12&lt;&gt;"",1,"")</f>
        <v/>
      </c>
      <c r="N12" s="149"/>
    </row>
    <row r="13" spans="2:14" ht="14.25" thickTop="1" thickBot="1" x14ac:dyDescent="0.25">
      <c r="B13" s="141"/>
      <c r="C13" s="82"/>
      <c r="D13" s="111"/>
      <c r="E13" s="111" t="s">
        <v>7</v>
      </c>
      <c r="F13" s="127">
        <f>IF(F11&gt;5,5,F11)</f>
        <v>0</v>
      </c>
      <c r="G13" s="84"/>
      <c r="H13" s="82"/>
      <c r="I13" s="82"/>
      <c r="J13" s="104" t="s">
        <v>41</v>
      </c>
      <c r="K13" s="105"/>
      <c r="L13" s="106" t="str">
        <f>IF(K13&lt;&gt;0,3,"")</f>
        <v/>
      </c>
      <c r="M13" s="107" t="str">
        <f>IF(K13&lt;&gt;"",1,"")</f>
        <v/>
      </c>
      <c r="N13" s="149"/>
    </row>
    <row r="14" spans="2:14" ht="13.5" thickTop="1" x14ac:dyDescent="0.2">
      <c r="B14" s="141"/>
      <c r="C14" s="82"/>
      <c r="D14" s="84"/>
      <c r="E14" s="84"/>
      <c r="F14" s="106"/>
      <c r="G14" s="84"/>
      <c r="H14" s="84"/>
      <c r="I14" s="106" t="str">
        <f>IF(SUM(I12,I11)&gt;50,"No Greater than 50","")</f>
        <v/>
      </c>
      <c r="J14" s="104" t="s">
        <v>45</v>
      </c>
      <c r="K14" s="105"/>
      <c r="L14" s="106" t="str">
        <f>IF(K14&lt;&gt;0,4,"")</f>
        <v/>
      </c>
      <c r="M14" s="107" t="str">
        <f>IF(K14&lt;&gt;"",1,"")</f>
        <v/>
      </c>
      <c r="N14" s="149"/>
    </row>
    <row r="15" spans="2:14" x14ac:dyDescent="0.2">
      <c r="B15" s="141"/>
      <c r="C15" s="82"/>
      <c r="D15" s="84"/>
      <c r="E15" s="84"/>
      <c r="F15" s="106"/>
      <c r="G15" s="84"/>
      <c r="H15" s="84"/>
      <c r="I15" s="106"/>
      <c r="J15" s="104" t="s">
        <v>44</v>
      </c>
      <c r="K15" s="105"/>
      <c r="L15" s="106" t="str">
        <f>IF(K15&lt;&gt;0,5,"")</f>
        <v/>
      </c>
      <c r="M15" s="107"/>
      <c r="N15" s="149"/>
    </row>
    <row r="16" spans="2:14" x14ac:dyDescent="0.2">
      <c r="B16" s="139"/>
      <c r="C16" s="112"/>
      <c r="D16" s="101"/>
      <c r="E16" s="113"/>
      <c r="F16" s="113"/>
      <c r="G16" s="113"/>
      <c r="H16" s="114"/>
      <c r="I16" s="114"/>
      <c r="J16" s="82"/>
      <c r="K16" s="82"/>
      <c r="L16" s="115">
        <f>IF(COUNT(M11:M15)&gt;1,0,SUM(L11:L15))</f>
        <v>0</v>
      </c>
      <c r="M16" s="84"/>
      <c r="N16" s="149"/>
    </row>
    <row r="17" spans="2:14" ht="13.5" thickBot="1" x14ac:dyDescent="0.25">
      <c r="B17" s="142"/>
      <c r="C17" s="144"/>
      <c r="D17" s="145"/>
      <c r="E17" s="146"/>
      <c r="F17" s="146"/>
      <c r="G17" s="146"/>
      <c r="H17" s="147"/>
      <c r="I17" s="143"/>
      <c r="J17" s="143"/>
      <c r="K17" s="143"/>
      <c r="L17" s="143"/>
      <c r="M17" s="143"/>
      <c r="N17" s="148"/>
    </row>
    <row r="18" spans="2:14" ht="13.5" thickTop="1" x14ac:dyDescent="0.2">
      <c r="B18" s="126"/>
      <c r="C18" s="122"/>
      <c r="D18" s="123"/>
      <c r="E18" s="124"/>
      <c r="F18" s="124"/>
      <c r="G18" s="124"/>
      <c r="H18" s="125"/>
      <c r="I18" s="126"/>
      <c r="J18" s="126"/>
      <c r="K18" s="126"/>
      <c r="L18" s="126"/>
      <c r="M18" s="126"/>
      <c r="N18" s="126"/>
    </row>
    <row r="19" spans="2:14" x14ac:dyDescent="0.2">
      <c r="B19" s="83"/>
      <c r="C19" s="116"/>
      <c r="D19" s="117"/>
      <c r="E19" s="118"/>
      <c r="F19" s="118"/>
      <c r="G19" s="118"/>
      <c r="H19" s="119"/>
      <c r="I19" s="83"/>
      <c r="J19" s="83"/>
      <c r="K19" s="83"/>
      <c r="L19" s="83"/>
      <c r="M19" s="83"/>
      <c r="N19" s="83"/>
    </row>
    <row r="20" spans="2:14" ht="15.75" x14ac:dyDescent="0.25">
      <c r="B20" s="83"/>
      <c r="C20" s="120"/>
      <c r="D20" s="117"/>
      <c r="E20" s="118"/>
      <c r="F20" s="118"/>
      <c r="G20" s="118"/>
      <c r="H20" s="121"/>
      <c r="I20" s="83"/>
      <c r="J20" s="83"/>
      <c r="K20" s="83"/>
      <c r="L20" s="83"/>
      <c r="M20" s="83"/>
      <c r="N20" s="83"/>
    </row>
    <row r="21" spans="2:14" x14ac:dyDescent="0.2">
      <c r="B21" s="83"/>
      <c r="C21" s="116"/>
      <c r="D21" s="117"/>
      <c r="E21" s="118"/>
      <c r="F21" s="118"/>
      <c r="G21" s="118"/>
      <c r="H21" s="119"/>
      <c r="I21" s="83"/>
      <c r="J21" s="83"/>
      <c r="K21" s="83"/>
      <c r="L21" s="83"/>
      <c r="M21" s="83"/>
      <c r="N21" s="83"/>
    </row>
    <row r="22" spans="2:14" x14ac:dyDescent="0.2">
      <c r="B22" s="83"/>
      <c r="C22" s="116"/>
      <c r="D22" s="119"/>
      <c r="E22" s="119"/>
      <c r="F22" s="118"/>
      <c r="G22" s="119"/>
      <c r="H22" s="119"/>
      <c r="I22" s="83"/>
      <c r="J22" s="83"/>
      <c r="K22" s="83"/>
      <c r="L22" s="83"/>
      <c r="M22" s="83"/>
      <c r="N22" s="83"/>
    </row>
    <row r="23" spans="2:14" x14ac:dyDescent="0.2">
      <c r="B23" s="83"/>
      <c r="C23" s="116"/>
      <c r="D23" s="119"/>
      <c r="E23" s="119"/>
      <c r="F23" s="118"/>
      <c r="G23" s="118"/>
      <c r="H23" s="119"/>
      <c r="I23" s="83"/>
      <c r="J23" s="83"/>
      <c r="K23" s="83"/>
      <c r="L23" s="83"/>
      <c r="M23" s="83"/>
      <c r="N23" s="83"/>
    </row>
    <row r="24" spans="2:14" x14ac:dyDescent="0.2">
      <c r="B24" s="83"/>
      <c r="C24" s="116"/>
      <c r="D24" s="117"/>
      <c r="E24" s="118"/>
      <c r="F24" s="118"/>
      <c r="G24" s="118"/>
      <c r="H24" s="119"/>
      <c r="I24" s="83"/>
      <c r="J24" s="83"/>
      <c r="K24" s="83"/>
      <c r="L24" s="83"/>
      <c r="M24" s="83"/>
      <c r="N24" s="83"/>
    </row>
    <row r="25" spans="2:14" x14ac:dyDescent="0.2">
      <c r="B25" s="83"/>
      <c r="C25" s="116"/>
      <c r="D25" s="117"/>
      <c r="E25" s="118"/>
      <c r="F25" s="118"/>
      <c r="G25" s="119"/>
      <c r="H25" s="119"/>
      <c r="I25" s="83"/>
      <c r="J25" s="83"/>
      <c r="K25" s="83"/>
      <c r="L25" s="83"/>
      <c r="M25" s="83"/>
      <c r="N25" s="83"/>
    </row>
    <row r="26" spans="2:14" x14ac:dyDescent="0.2">
      <c r="B26" s="83"/>
      <c r="C26" s="116"/>
      <c r="D26" s="117"/>
      <c r="E26" s="118"/>
      <c r="F26" s="118"/>
      <c r="G26" s="118"/>
      <c r="H26" s="119"/>
      <c r="I26" s="83"/>
      <c r="J26" s="83"/>
      <c r="K26" s="83"/>
      <c r="L26" s="83"/>
      <c r="M26" s="83"/>
      <c r="N26" s="83"/>
    </row>
    <row r="27" spans="2:14" x14ac:dyDescent="0.2">
      <c r="B27" s="83"/>
      <c r="C27" s="116"/>
      <c r="D27" s="117"/>
      <c r="E27" s="118"/>
      <c r="F27" s="118"/>
      <c r="G27" s="118"/>
      <c r="H27" s="119"/>
      <c r="I27" s="83"/>
      <c r="J27" s="83"/>
      <c r="K27" s="83"/>
      <c r="L27" s="83"/>
      <c r="M27" s="83"/>
      <c r="N27" s="83"/>
    </row>
    <row r="28" spans="2:14" x14ac:dyDescent="0.2">
      <c r="B28" s="83"/>
      <c r="C28" s="116"/>
      <c r="D28" s="117"/>
      <c r="E28" s="118"/>
      <c r="F28" s="118"/>
      <c r="G28" s="118"/>
      <c r="H28" s="119"/>
      <c r="I28" s="83"/>
      <c r="J28" s="83"/>
      <c r="K28" s="83"/>
      <c r="L28" s="83"/>
      <c r="M28" s="83"/>
      <c r="N28" s="83"/>
    </row>
    <row r="29" spans="2:14" x14ac:dyDescent="0.2">
      <c r="B29" s="83"/>
      <c r="C29" s="116"/>
      <c r="D29" s="117"/>
      <c r="E29" s="118"/>
      <c r="F29" s="118"/>
      <c r="G29" s="118"/>
      <c r="H29" s="119"/>
      <c r="I29" s="83"/>
      <c r="J29" s="83"/>
      <c r="K29" s="83"/>
      <c r="L29" s="83"/>
      <c r="M29" s="83"/>
      <c r="N29" s="83"/>
    </row>
    <row r="30" spans="2:14" x14ac:dyDescent="0.2">
      <c r="B30" s="83"/>
      <c r="C30" s="116"/>
      <c r="D30" s="117"/>
      <c r="E30" s="118"/>
      <c r="F30" s="118"/>
      <c r="G30" s="118"/>
      <c r="H30" s="119"/>
      <c r="I30" s="83"/>
      <c r="J30" s="83"/>
      <c r="K30" s="83"/>
      <c r="L30" s="83"/>
      <c r="M30" s="83"/>
      <c r="N30" s="83"/>
    </row>
    <row r="31" spans="2:14" x14ac:dyDescent="0.2">
      <c r="B31" s="83"/>
      <c r="C31" s="116"/>
      <c r="D31" s="117"/>
      <c r="E31" s="118"/>
      <c r="F31" s="118"/>
      <c r="G31" s="118"/>
      <c r="H31" s="119"/>
      <c r="I31" s="83"/>
      <c r="J31" s="83"/>
      <c r="K31" s="83"/>
      <c r="L31" s="83"/>
      <c r="M31" s="83"/>
      <c r="N31" s="83"/>
    </row>
    <row r="32" spans="2:14" x14ac:dyDescent="0.2">
      <c r="B32" s="83"/>
      <c r="C32" s="116"/>
      <c r="D32" s="117"/>
      <c r="E32" s="118"/>
      <c r="F32" s="118"/>
      <c r="G32" s="118"/>
      <c r="H32" s="119"/>
      <c r="I32" s="83"/>
      <c r="J32" s="83"/>
      <c r="K32" s="83"/>
      <c r="L32" s="83"/>
      <c r="M32" s="83"/>
      <c r="N32" s="83"/>
    </row>
    <row r="33" spans="2:14" x14ac:dyDescent="0.2">
      <c r="B33" s="83"/>
      <c r="C33" s="116"/>
      <c r="D33" s="117"/>
      <c r="E33" s="118"/>
      <c r="F33" s="118"/>
      <c r="G33" s="118"/>
      <c r="H33" s="119"/>
      <c r="I33" s="83"/>
      <c r="J33" s="83"/>
      <c r="K33" s="83"/>
      <c r="L33" s="83"/>
      <c r="M33" s="83"/>
      <c r="N33" s="83"/>
    </row>
    <row r="34" spans="2:14" x14ac:dyDescent="0.2">
      <c r="B34" s="83"/>
      <c r="C34" s="116"/>
      <c r="D34" s="117"/>
      <c r="E34" s="118"/>
      <c r="F34" s="118"/>
      <c r="G34" s="118"/>
      <c r="H34" s="119"/>
      <c r="I34" s="83"/>
      <c r="J34" s="83"/>
      <c r="K34" s="83"/>
      <c r="L34" s="83"/>
      <c r="M34" s="83"/>
      <c r="N34" s="83"/>
    </row>
    <row r="35" spans="2:14" x14ac:dyDescent="0.2">
      <c r="B35" s="83"/>
      <c r="C35" s="116"/>
      <c r="D35" s="117"/>
      <c r="E35" s="118"/>
      <c r="F35" s="118"/>
      <c r="G35" s="118"/>
      <c r="H35" s="119"/>
      <c r="I35" s="83"/>
      <c r="J35" s="83"/>
      <c r="K35" s="83"/>
      <c r="L35" s="83"/>
      <c r="M35" s="83"/>
      <c r="N35" s="83"/>
    </row>
  </sheetData>
  <sheetProtection password="EC65" sheet="1" selectLockedCells="1"/>
  <mergeCells count="4">
    <mergeCell ref="E4:K5"/>
    <mergeCell ref="D7:G7"/>
    <mergeCell ref="J8:L9"/>
    <mergeCell ref="C11:E11"/>
  </mergeCells>
  <phoneticPr fontId="21" type="noConversion"/>
  <conditionalFormatting sqref="F14:F15 I12 I14:I15">
    <cfRule type="expression" dxfId="2" priority="1" stopIfTrue="1">
      <formula>ISERROR(F12)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C3:BE99"/>
  <sheetViews>
    <sheetView showGridLines="0" zoomScale="80" zoomScaleNormal="80" workbookViewId="0">
      <selection activeCell="E3" sqref="E3"/>
    </sheetView>
  </sheetViews>
  <sheetFormatPr defaultColWidth="9.140625" defaultRowHeight="20.100000000000001" customHeight="1" x14ac:dyDescent="0.2"/>
  <cols>
    <col min="1" max="2" width="3.7109375" style="80" customWidth="1"/>
    <col min="3" max="3" width="0.28515625" style="80" customWidth="1"/>
    <col min="4" max="4" width="3.7109375" style="80" customWidth="1"/>
    <col min="5" max="5" width="2.42578125" style="80" customWidth="1"/>
    <col min="6" max="6" width="3.7109375" style="182" customWidth="1"/>
    <col min="7" max="31" width="3.7109375" style="80" customWidth="1"/>
    <col min="32" max="34" width="3.7109375" style="194" customWidth="1"/>
    <col min="35" max="57" width="5.7109375" style="80" customWidth="1"/>
    <col min="58" max="16384" width="9.140625" style="80"/>
  </cols>
  <sheetData>
    <row r="3" spans="3:57" ht="20.100000000000001" customHeight="1" thickBot="1" x14ac:dyDescent="0.25">
      <c r="C3" s="438"/>
      <c r="D3" s="438"/>
      <c r="E3" s="438"/>
      <c r="F3" s="439"/>
      <c r="G3" s="438"/>
      <c r="H3" s="438"/>
    </row>
    <row r="4" spans="3:57" ht="20.100000000000001" customHeight="1" thickTop="1" x14ac:dyDescent="0.25">
      <c r="C4" s="417"/>
      <c r="D4" s="134"/>
      <c r="E4" s="135"/>
      <c r="F4" s="183"/>
      <c r="G4" s="137"/>
      <c r="H4" s="137"/>
      <c r="I4" s="137"/>
      <c r="J4" s="137"/>
      <c r="K4" s="137"/>
      <c r="L4" s="137"/>
      <c r="M4" s="137"/>
      <c r="N4" s="527" t="s">
        <v>34</v>
      </c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446"/>
      <c r="AC4" s="446"/>
      <c r="AD4" s="446"/>
      <c r="AE4" s="138"/>
      <c r="AF4" s="195"/>
      <c r="AG4" s="195"/>
      <c r="AH4" s="319"/>
      <c r="AI4" s="320"/>
      <c r="AJ4" s="535" t="s">
        <v>193</v>
      </c>
      <c r="AK4" s="535"/>
      <c r="AL4" s="535"/>
      <c r="AM4" s="535"/>
      <c r="AN4" s="535"/>
      <c r="AO4" s="535"/>
      <c r="AP4" s="535"/>
      <c r="AQ4" s="535"/>
      <c r="AR4" s="535"/>
      <c r="AS4" s="535"/>
      <c r="AT4" s="535"/>
      <c r="AU4" s="535"/>
      <c r="AV4" s="535"/>
      <c r="AW4" s="535"/>
      <c r="AX4" s="535" t="s">
        <v>194</v>
      </c>
      <c r="AY4" s="537"/>
      <c r="AZ4" s="456"/>
      <c r="BA4" s="457"/>
      <c r="BB4" s="457"/>
      <c r="BC4" s="458"/>
      <c r="BD4" s="309"/>
      <c r="BE4" s="309"/>
    </row>
    <row r="5" spans="3:57" ht="20.100000000000001" customHeight="1" x14ac:dyDescent="0.25">
      <c r="C5" s="346"/>
      <c r="D5" s="139"/>
      <c r="E5" s="84"/>
      <c r="F5" s="184"/>
      <c r="G5" s="81"/>
      <c r="H5" s="81"/>
      <c r="I5" s="81"/>
      <c r="J5" s="81"/>
      <c r="K5" s="81"/>
      <c r="L5" s="81"/>
      <c r="M5" s="81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447"/>
      <c r="AC5" s="447"/>
      <c r="AD5" s="447"/>
      <c r="AE5" s="140"/>
      <c r="AF5" s="195"/>
      <c r="AG5" s="195"/>
      <c r="AH5" s="197"/>
      <c r="AI5" s="191"/>
      <c r="AJ5" s="536"/>
      <c r="AK5" s="536"/>
      <c r="AL5" s="536"/>
      <c r="AM5" s="536"/>
      <c r="AN5" s="536"/>
      <c r="AO5" s="536"/>
      <c r="AP5" s="536"/>
      <c r="AQ5" s="536"/>
      <c r="AR5" s="536"/>
      <c r="AS5" s="536"/>
      <c r="AT5" s="536"/>
      <c r="AU5" s="536"/>
      <c r="AV5" s="536"/>
      <c r="AW5" s="536"/>
      <c r="AX5" s="538"/>
      <c r="AY5" s="539"/>
      <c r="AZ5" s="456"/>
      <c r="BA5" s="457"/>
      <c r="BB5" s="457"/>
      <c r="BC5" s="458"/>
      <c r="BD5" s="309"/>
      <c r="BE5" s="309"/>
    </row>
    <row r="6" spans="3:57" ht="20.100000000000001" customHeight="1" x14ac:dyDescent="0.25">
      <c r="C6" s="346"/>
      <c r="D6" s="139"/>
      <c r="E6" s="84"/>
      <c r="F6" s="350" t="s">
        <v>165</v>
      </c>
      <c r="G6" s="349"/>
      <c r="H6" s="81"/>
      <c r="I6" s="81"/>
      <c r="J6" s="81"/>
      <c r="K6" s="81"/>
      <c r="L6" s="81"/>
      <c r="M6" s="81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140"/>
      <c r="AF6" s="195"/>
      <c r="AG6" s="195"/>
      <c r="AH6" s="197"/>
      <c r="AI6" s="191"/>
      <c r="AJ6" s="536"/>
      <c r="AK6" s="536"/>
      <c r="AL6" s="536"/>
      <c r="AM6" s="536"/>
      <c r="AN6" s="536"/>
      <c r="AO6" s="536"/>
      <c r="AP6" s="536"/>
      <c r="AQ6" s="536"/>
      <c r="AR6" s="536"/>
      <c r="AS6" s="536"/>
      <c r="AT6" s="536"/>
      <c r="AU6" s="536"/>
      <c r="AV6" s="536"/>
      <c r="AW6" s="536"/>
      <c r="AX6" s="538"/>
      <c r="AY6" s="539"/>
      <c r="AZ6" s="456"/>
      <c r="BA6" s="457"/>
      <c r="BB6" s="457"/>
      <c r="BC6" s="458"/>
      <c r="BD6" s="309"/>
      <c r="BE6" s="309"/>
    </row>
    <row r="7" spans="3:57" s="187" customFormat="1" ht="20.100000000000001" customHeight="1" x14ac:dyDescent="0.25">
      <c r="C7" s="418"/>
      <c r="D7" s="462"/>
      <c r="E7" s="188"/>
      <c r="F7" s="555"/>
      <c r="G7" s="556"/>
      <c r="H7" s="189"/>
      <c r="I7" s="542" t="s">
        <v>122</v>
      </c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189"/>
      <c r="AB7" s="189"/>
      <c r="AC7" s="189"/>
      <c r="AD7" s="189"/>
      <c r="AE7" s="190"/>
      <c r="AF7" s="196"/>
      <c r="AG7" s="196"/>
      <c r="AH7" s="197"/>
      <c r="AI7" s="191"/>
      <c r="AJ7" s="536"/>
      <c r="AK7" s="536"/>
      <c r="AL7" s="536"/>
      <c r="AM7" s="536"/>
      <c r="AN7" s="536"/>
      <c r="AO7" s="536"/>
      <c r="AP7" s="536"/>
      <c r="AQ7" s="536"/>
      <c r="AR7" s="536"/>
      <c r="AS7" s="536"/>
      <c r="AT7" s="536"/>
      <c r="AU7" s="536"/>
      <c r="AV7" s="536"/>
      <c r="AW7" s="536"/>
      <c r="AX7" s="448"/>
      <c r="AY7" s="454"/>
      <c r="AZ7" s="459"/>
      <c r="BA7" s="460"/>
      <c r="BB7" s="460"/>
      <c r="BC7" s="458"/>
      <c r="BD7" s="309"/>
      <c r="BE7" s="309"/>
    </row>
    <row r="8" spans="3:57" s="187" customFormat="1" ht="20.100000000000001" customHeight="1" x14ac:dyDescent="0.25">
      <c r="C8" s="418"/>
      <c r="D8" s="462"/>
      <c r="E8" s="188"/>
      <c r="F8" s="437"/>
      <c r="G8" s="437"/>
      <c r="H8" s="18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189"/>
      <c r="AB8" s="189"/>
      <c r="AC8" s="189"/>
      <c r="AD8" s="189"/>
      <c r="AE8" s="190"/>
      <c r="AF8" s="196"/>
      <c r="AG8" s="196"/>
      <c r="AH8" s="197"/>
      <c r="AI8" s="191"/>
      <c r="AJ8" s="191"/>
      <c r="AK8" s="321" t="s">
        <v>111</v>
      </c>
      <c r="AL8" s="565" t="s">
        <v>7</v>
      </c>
      <c r="AM8" s="565"/>
      <c r="AN8" s="322" t="s">
        <v>110</v>
      </c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2"/>
      <c r="AZ8" s="461"/>
      <c r="BA8" s="458"/>
      <c r="BB8" s="458"/>
      <c r="BC8" s="458"/>
      <c r="BD8" s="309"/>
      <c r="BE8" s="309"/>
    </row>
    <row r="9" spans="3:57" s="187" customFormat="1" ht="20.100000000000001" customHeight="1" x14ac:dyDescent="0.25">
      <c r="C9" s="418"/>
      <c r="D9" s="462"/>
      <c r="E9" s="188"/>
      <c r="F9" s="540">
        <f>IF(SUM(C30,C53,C75,C98)&gt;1,0,SUM(D30,D53,D75,D98))</f>
        <v>0</v>
      </c>
      <c r="G9" s="541"/>
      <c r="H9" s="189"/>
      <c r="I9" s="542" t="s">
        <v>123</v>
      </c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2"/>
      <c r="Z9" s="542"/>
      <c r="AA9" s="189"/>
      <c r="AB9" s="189"/>
      <c r="AC9" s="189"/>
      <c r="AD9" s="189"/>
      <c r="AE9" s="190"/>
      <c r="AF9" s="196"/>
      <c r="AG9" s="196"/>
      <c r="AH9" s="197"/>
      <c r="AI9" s="191"/>
      <c r="AJ9" s="191"/>
      <c r="AK9" s="323"/>
      <c r="AL9" s="453"/>
      <c r="AM9" s="453"/>
      <c r="AN9" s="322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2"/>
      <c r="AZ9" s="461"/>
      <c r="BA9" s="458"/>
      <c r="BB9" s="458"/>
      <c r="BC9" s="458"/>
      <c r="BD9" s="309"/>
      <c r="BE9" s="309"/>
    </row>
    <row r="10" spans="3:57" s="187" customFormat="1" ht="20.100000000000001" customHeight="1" thickBot="1" x14ac:dyDescent="0.3">
      <c r="C10" s="418"/>
      <c r="D10" s="462"/>
      <c r="E10" s="188"/>
      <c r="F10" s="437"/>
      <c r="G10" s="437"/>
      <c r="H10" s="189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89"/>
      <c r="AB10" s="189"/>
      <c r="AC10" s="189"/>
      <c r="AD10" s="189"/>
      <c r="AE10" s="190"/>
      <c r="AF10" s="196"/>
      <c r="AG10" s="196"/>
      <c r="AH10" s="197"/>
      <c r="AI10" s="191"/>
      <c r="AJ10" s="191"/>
      <c r="AK10" s="324" t="s">
        <v>90</v>
      </c>
      <c r="AL10" s="325"/>
      <c r="AM10" s="326">
        <v>0</v>
      </c>
      <c r="AN10" s="327" t="s">
        <v>91</v>
      </c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2"/>
      <c r="AZ10" s="461"/>
      <c r="BA10" s="458"/>
      <c r="BB10" s="458"/>
      <c r="BC10" s="458"/>
      <c r="BD10" s="458"/>
      <c r="BE10" s="458"/>
    </row>
    <row r="11" spans="3:57" ht="20.100000000000001" customHeight="1" thickTop="1" x14ac:dyDescent="0.25">
      <c r="C11" s="417"/>
      <c r="D11" s="134"/>
      <c r="E11" s="135"/>
      <c r="F11" s="553" t="s">
        <v>137</v>
      </c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136"/>
      <c r="X11" s="136"/>
      <c r="Y11" s="136"/>
      <c r="Z11" s="136"/>
      <c r="AA11" s="136"/>
      <c r="AB11" s="136"/>
      <c r="AC11" s="136"/>
      <c r="AD11" s="136"/>
      <c r="AE11" s="138"/>
      <c r="AF11" s="195"/>
      <c r="AG11" s="195"/>
      <c r="AH11" s="197"/>
      <c r="AI11" s="191"/>
      <c r="AJ11" s="191"/>
      <c r="AK11" s="327"/>
      <c r="AL11" s="327"/>
      <c r="AM11" s="326"/>
      <c r="AN11" s="328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2"/>
      <c r="AZ11" s="461"/>
      <c r="BA11" s="458"/>
      <c r="BB11" s="458"/>
      <c r="BC11" s="458"/>
      <c r="BD11" s="458"/>
      <c r="BE11" s="458"/>
    </row>
    <row r="12" spans="3:57" ht="20.100000000000001" customHeight="1" x14ac:dyDescent="0.25">
      <c r="C12" s="346"/>
      <c r="D12" s="139"/>
      <c r="E12" s="84"/>
      <c r="F12" s="151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82"/>
      <c r="X12" s="82"/>
      <c r="Y12" s="82"/>
      <c r="Z12" s="82"/>
      <c r="AA12" s="82"/>
      <c r="AB12" s="82"/>
      <c r="AC12" s="82"/>
      <c r="AD12" s="82"/>
      <c r="AE12" s="140"/>
      <c r="AF12" s="195"/>
      <c r="AG12" s="195"/>
      <c r="AH12" s="197"/>
      <c r="AI12" s="191"/>
      <c r="AJ12" s="191"/>
      <c r="AK12" s="327"/>
      <c r="AL12" s="327"/>
      <c r="AM12" s="326"/>
      <c r="AN12" s="328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2"/>
      <c r="AZ12" s="461"/>
      <c r="BA12" s="458"/>
      <c r="BB12" s="458"/>
      <c r="BC12" s="458"/>
      <c r="BD12" s="458"/>
      <c r="BE12" s="458"/>
    </row>
    <row r="13" spans="3:57" ht="20.100000000000001" customHeight="1" x14ac:dyDescent="0.25">
      <c r="C13" s="346"/>
      <c r="D13" s="464" t="s">
        <v>136</v>
      </c>
      <c r="E13" s="84"/>
      <c r="F13" s="151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3"/>
      <c r="W13" s="82"/>
      <c r="X13" s="82"/>
      <c r="Y13" s="82"/>
      <c r="Z13" s="82"/>
      <c r="AA13" s="82"/>
      <c r="AB13" s="82"/>
      <c r="AC13" s="82"/>
      <c r="AD13" s="82"/>
      <c r="AE13" s="140"/>
      <c r="AF13" s="195"/>
      <c r="AG13" s="195"/>
      <c r="AH13" s="197"/>
      <c r="AI13" s="191"/>
      <c r="AJ13" s="191"/>
      <c r="AK13" s="324" t="s">
        <v>92</v>
      </c>
      <c r="AL13" s="329"/>
      <c r="AM13" s="326">
        <v>1</v>
      </c>
      <c r="AN13" s="327" t="s">
        <v>93</v>
      </c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2"/>
      <c r="AZ13" s="461"/>
      <c r="BA13" s="458"/>
      <c r="BB13" s="458"/>
      <c r="BC13" s="458"/>
      <c r="BD13" s="458"/>
      <c r="BE13" s="458"/>
    </row>
    <row r="14" spans="3:57" ht="20.100000000000001" customHeight="1" x14ac:dyDescent="0.25">
      <c r="C14" s="346"/>
      <c r="D14" s="559" t="s">
        <v>7</v>
      </c>
      <c r="E14" s="560"/>
      <c r="F14" s="132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13"/>
      <c r="V14" s="113"/>
      <c r="W14" s="465"/>
      <c r="X14" s="465"/>
      <c r="Y14" s="465"/>
      <c r="Z14" s="465"/>
      <c r="AA14" s="465"/>
      <c r="AB14" s="465"/>
      <c r="AC14" s="465"/>
      <c r="AD14" s="465"/>
      <c r="AE14" s="140"/>
      <c r="AF14" s="195"/>
      <c r="AG14" s="195"/>
      <c r="AH14" s="197"/>
      <c r="AI14" s="191"/>
      <c r="AJ14" s="191"/>
      <c r="AK14" s="329"/>
      <c r="AL14" s="329"/>
      <c r="AM14" s="326"/>
      <c r="AN14" s="328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2"/>
      <c r="AZ14" s="461"/>
      <c r="BA14" s="458"/>
      <c r="BB14" s="458"/>
      <c r="BC14" s="458"/>
      <c r="BD14" s="309"/>
      <c r="BE14" s="309"/>
    </row>
    <row r="15" spans="3:57" ht="20.100000000000001" customHeight="1" x14ac:dyDescent="0.25">
      <c r="C15" s="346" t="str">
        <f>IF(D15&lt;&gt;"",1,"")</f>
        <v/>
      </c>
      <c r="D15" s="549" t="str">
        <f>IF(F15&lt;&gt;0,0,"")</f>
        <v/>
      </c>
      <c r="E15" s="550"/>
      <c r="F15" s="199"/>
      <c r="G15" s="545" t="s">
        <v>64</v>
      </c>
      <c r="H15" s="546"/>
      <c r="I15" s="546"/>
      <c r="J15" s="546"/>
      <c r="K15" s="546"/>
      <c r="L15" s="546"/>
      <c r="M15" s="546"/>
      <c r="N15" s="546"/>
      <c r="O15" s="546"/>
      <c r="P15" s="546"/>
      <c r="Q15" s="546"/>
      <c r="R15" s="546"/>
      <c r="S15" s="546"/>
      <c r="T15" s="546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140"/>
      <c r="AF15" s="195"/>
      <c r="AG15" s="195"/>
      <c r="AH15" s="197"/>
      <c r="AI15" s="191"/>
      <c r="AJ15" s="191"/>
      <c r="AK15" s="327"/>
      <c r="AL15" s="327"/>
      <c r="AM15" s="326"/>
      <c r="AN15" s="328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2"/>
      <c r="AZ15" s="461"/>
      <c r="BA15" s="458"/>
      <c r="BB15" s="458"/>
      <c r="BC15" s="458"/>
      <c r="BD15" s="309"/>
      <c r="BE15" s="309"/>
    </row>
    <row r="16" spans="3:57" ht="20.100000000000001" customHeight="1" x14ac:dyDescent="0.25">
      <c r="C16" s="346"/>
      <c r="D16" s="543"/>
      <c r="E16" s="544"/>
      <c r="F16" s="185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140"/>
      <c r="AF16" s="195"/>
      <c r="AG16" s="195"/>
      <c r="AH16" s="197"/>
      <c r="AI16" s="191"/>
      <c r="AJ16" s="191"/>
      <c r="AK16" s="324" t="s">
        <v>94</v>
      </c>
      <c r="AL16" s="324"/>
      <c r="AM16" s="326">
        <v>2</v>
      </c>
      <c r="AN16" s="327" t="s">
        <v>95</v>
      </c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2"/>
      <c r="AZ16" s="461"/>
      <c r="BA16" s="458"/>
      <c r="BB16" s="458"/>
      <c r="BC16" s="458"/>
      <c r="BD16" s="309"/>
      <c r="BE16" s="309"/>
    </row>
    <row r="17" spans="3:57" ht="20.100000000000001" customHeight="1" x14ac:dyDescent="0.25">
      <c r="C17" s="346" t="str">
        <f>IF(D17&lt;&gt;"",1,"")</f>
        <v/>
      </c>
      <c r="D17" s="549" t="str">
        <f>IF(F17&lt;&gt;0,5,"")</f>
        <v/>
      </c>
      <c r="E17" s="550"/>
      <c r="F17" s="199"/>
      <c r="G17" s="545" t="s">
        <v>53</v>
      </c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140"/>
      <c r="AF17" s="195"/>
      <c r="AG17" s="195"/>
      <c r="AH17" s="197"/>
      <c r="AI17" s="191"/>
      <c r="AJ17" s="191"/>
      <c r="AK17" s="329"/>
      <c r="AL17" s="329"/>
      <c r="AM17" s="326"/>
      <c r="AN17" s="327" t="s">
        <v>96</v>
      </c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2"/>
      <c r="AZ17" s="461"/>
      <c r="BA17" s="458"/>
      <c r="BB17" s="458"/>
      <c r="BC17" s="458"/>
      <c r="BD17" s="309"/>
      <c r="BE17" s="309"/>
    </row>
    <row r="18" spans="3:57" ht="20.100000000000001" customHeight="1" x14ac:dyDescent="0.25">
      <c r="C18" s="346"/>
      <c r="D18" s="543"/>
      <c r="E18" s="544"/>
      <c r="F18" s="185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451"/>
      <c r="S18" s="451"/>
      <c r="T18" s="451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140"/>
      <c r="AF18" s="195"/>
      <c r="AG18" s="195"/>
      <c r="AH18" s="197"/>
      <c r="AI18" s="191"/>
      <c r="AJ18" s="191"/>
      <c r="AK18" s="329"/>
      <c r="AL18" s="329"/>
      <c r="AM18" s="326"/>
      <c r="AN18" s="327" t="s">
        <v>97</v>
      </c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2"/>
      <c r="AZ18" s="461"/>
      <c r="BA18" s="458"/>
      <c r="BB18" s="458"/>
      <c r="BC18" s="458"/>
      <c r="BD18" s="309"/>
      <c r="BE18" s="309"/>
    </row>
    <row r="19" spans="3:57" ht="20.100000000000001" customHeight="1" x14ac:dyDescent="0.25">
      <c r="C19" s="346" t="str">
        <f>IF(D19&lt;&gt;"",1,"")</f>
        <v/>
      </c>
      <c r="D19" s="549" t="str">
        <f>IF(F19&lt;&gt;0,12,"")</f>
        <v/>
      </c>
      <c r="E19" s="550"/>
      <c r="F19" s="199"/>
      <c r="G19" s="569" t="s">
        <v>52</v>
      </c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140"/>
      <c r="AF19" s="195"/>
      <c r="AG19" s="195"/>
      <c r="AH19" s="197"/>
      <c r="AI19" s="191"/>
      <c r="AJ19" s="191"/>
      <c r="AK19" s="324" t="s">
        <v>98</v>
      </c>
      <c r="AL19" s="329"/>
      <c r="AM19" s="326">
        <v>3</v>
      </c>
      <c r="AN19" s="327" t="s">
        <v>99</v>
      </c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2"/>
      <c r="AZ19" s="461"/>
      <c r="BA19" s="458"/>
      <c r="BB19" s="458"/>
      <c r="BC19" s="458"/>
      <c r="BD19" s="309"/>
      <c r="BE19" s="309"/>
    </row>
    <row r="20" spans="3:57" ht="20.100000000000001" customHeight="1" x14ac:dyDescent="0.25">
      <c r="C20" s="346"/>
      <c r="D20" s="543"/>
      <c r="E20" s="544"/>
      <c r="F20" s="185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69"/>
      <c r="AD20" s="569"/>
      <c r="AE20" s="140"/>
      <c r="AF20" s="195"/>
      <c r="AG20" s="195"/>
      <c r="AH20" s="197"/>
      <c r="AI20" s="191"/>
      <c r="AJ20" s="191"/>
      <c r="AK20" s="329"/>
      <c r="AL20" s="329"/>
      <c r="AM20" s="326"/>
      <c r="AN20" s="327" t="s">
        <v>100</v>
      </c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2"/>
      <c r="AZ20" s="461"/>
      <c r="BA20" s="458"/>
      <c r="BB20" s="458"/>
      <c r="BC20" s="458"/>
      <c r="BD20" s="309"/>
      <c r="BE20" s="309"/>
    </row>
    <row r="21" spans="3:57" ht="20.100000000000001" customHeight="1" x14ac:dyDescent="0.25">
      <c r="C21" s="346" t="str">
        <f>IF(D21&lt;&gt;"",1,"")</f>
        <v/>
      </c>
      <c r="D21" s="549" t="str">
        <f>IF(F21&lt;&gt;0,19,"")</f>
        <v/>
      </c>
      <c r="E21" s="550"/>
      <c r="F21" s="199"/>
      <c r="G21" s="548" t="s">
        <v>51</v>
      </c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548"/>
      <c r="AC21" s="548"/>
      <c r="AD21" s="548"/>
      <c r="AE21" s="140"/>
      <c r="AF21" s="195"/>
      <c r="AG21" s="195"/>
      <c r="AH21" s="197"/>
      <c r="AI21" s="191"/>
      <c r="AJ21" s="191"/>
      <c r="AK21" s="329"/>
      <c r="AL21" s="329"/>
      <c r="AM21" s="326"/>
      <c r="AN21" s="327" t="s">
        <v>101</v>
      </c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2"/>
      <c r="AZ21" s="461"/>
      <c r="BA21" s="458"/>
      <c r="BB21" s="458"/>
      <c r="BC21" s="458"/>
      <c r="BD21" s="309"/>
      <c r="BE21" s="309"/>
    </row>
    <row r="22" spans="3:57" ht="20.100000000000001" customHeight="1" x14ac:dyDescent="0.25">
      <c r="C22" s="346"/>
      <c r="D22" s="543"/>
      <c r="E22" s="544"/>
      <c r="F22" s="185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548"/>
      <c r="AB22" s="548"/>
      <c r="AC22" s="548"/>
      <c r="AD22" s="548"/>
      <c r="AE22" s="140"/>
      <c r="AF22" s="195"/>
      <c r="AG22" s="195"/>
      <c r="AH22" s="197"/>
      <c r="AI22" s="191"/>
      <c r="AJ22" s="191"/>
      <c r="AK22" s="324" t="s">
        <v>102</v>
      </c>
      <c r="AL22" s="329"/>
      <c r="AM22" s="326">
        <v>4</v>
      </c>
      <c r="AN22" s="327" t="s">
        <v>103</v>
      </c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2"/>
      <c r="AZ22" s="461"/>
      <c r="BA22" s="458"/>
      <c r="BB22" s="458"/>
      <c r="BC22" s="458"/>
      <c r="BD22" s="309"/>
      <c r="BE22" s="309"/>
    </row>
    <row r="23" spans="3:57" ht="20.100000000000001" customHeight="1" x14ac:dyDescent="0.25">
      <c r="C23" s="346" t="str">
        <f>IF(D23&lt;&gt;"",1,"")</f>
        <v/>
      </c>
      <c r="D23" s="549" t="str">
        <f>IF(F23&lt;&gt;0,26,"")</f>
        <v/>
      </c>
      <c r="E23" s="550"/>
      <c r="F23" s="199"/>
      <c r="G23" s="548" t="s">
        <v>50</v>
      </c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548"/>
      <c r="AC23" s="548"/>
      <c r="AD23" s="548"/>
      <c r="AE23" s="140"/>
      <c r="AF23" s="195"/>
      <c r="AG23" s="195"/>
      <c r="AH23" s="197"/>
      <c r="AI23" s="191"/>
      <c r="AJ23" s="191"/>
      <c r="AK23" s="329"/>
      <c r="AL23" s="329"/>
      <c r="AM23" s="326"/>
      <c r="AN23" s="327" t="s">
        <v>104</v>
      </c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2"/>
      <c r="AZ23" s="461"/>
      <c r="BA23" s="458"/>
      <c r="BB23" s="458"/>
      <c r="BC23" s="458"/>
      <c r="BD23" s="309"/>
      <c r="BE23" s="309"/>
    </row>
    <row r="24" spans="3:57" ht="20.100000000000001" customHeight="1" x14ac:dyDescent="0.25">
      <c r="C24" s="346"/>
      <c r="D24" s="543"/>
      <c r="E24" s="544"/>
      <c r="F24" s="185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140"/>
      <c r="AF24" s="195"/>
      <c r="AG24" s="195"/>
      <c r="AH24" s="197"/>
      <c r="AI24" s="191"/>
      <c r="AJ24" s="191"/>
      <c r="AK24" s="329"/>
      <c r="AL24" s="329"/>
      <c r="AM24" s="326"/>
      <c r="AN24" s="327" t="s">
        <v>105</v>
      </c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2"/>
      <c r="AZ24" s="461"/>
      <c r="BA24" s="458"/>
      <c r="BB24" s="458"/>
      <c r="BC24" s="458"/>
      <c r="BD24" s="309"/>
      <c r="BE24" s="309"/>
    </row>
    <row r="25" spans="3:57" ht="20.100000000000001" customHeight="1" x14ac:dyDescent="0.25">
      <c r="C25" s="346" t="str">
        <f>IF(D25&lt;&gt;"",1,"")</f>
        <v/>
      </c>
      <c r="D25" s="549" t="str">
        <f>IF(F25&lt;&gt;0,33,"")</f>
        <v/>
      </c>
      <c r="E25" s="550"/>
      <c r="F25" s="199"/>
      <c r="G25" s="548" t="s">
        <v>49</v>
      </c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  <c r="AE25" s="140"/>
      <c r="AF25" s="195"/>
      <c r="AG25" s="195"/>
      <c r="AH25" s="197"/>
      <c r="AI25" s="191"/>
      <c r="AJ25" s="191"/>
      <c r="AK25" s="324" t="s">
        <v>106</v>
      </c>
      <c r="AL25" s="329"/>
      <c r="AM25" s="326">
        <v>5</v>
      </c>
      <c r="AN25" s="327" t="s">
        <v>107</v>
      </c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2"/>
      <c r="AZ25" s="461"/>
      <c r="BA25" s="458"/>
      <c r="BB25" s="458"/>
      <c r="BC25" s="458"/>
      <c r="BD25" s="309"/>
      <c r="BE25" s="309"/>
    </row>
    <row r="26" spans="3:57" ht="20.100000000000001" customHeight="1" x14ac:dyDescent="0.25">
      <c r="C26" s="346"/>
      <c r="D26" s="543"/>
      <c r="E26" s="544"/>
      <c r="F26" s="185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140"/>
      <c r="AF26" s="195"/>
      <c r="AG26" s="195"/>
      <c r="AH26" s="197"/>
      <c r="AI26" s="191"/>
      <c r="AJ26" s="191"/>
      <c r="AK26" s="329"/>
      <c r="AL26" s="329"/>
      <c r="AM26" s="327"/>
      <c r="AN26" s="327" t="s">
        <v>108</v>
      </c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2"/>
      <c r="AZ26" s="461"/>
      <c r="BA26" s="458"/>
      <c r="BB26" s="458"/>
      <c r="BC26" s="458"/>
      <c r="BD26" s="309"/>
      <c r="BE26" s="309"/>
    </row>
    <row r="27" spans="3:57" ht="20.100000000000001" customHeight="1" x14ac:dyDescent="0.25">
      <c r="C27" s="346" t="str">
        <f>IF(D27&lt;&gt;"",1,"")</f>
        <v/>
      </c>
      <c r="D27" s="549" t="str">
        <f>IF(F27&lt;&gt;0,40,"")</f>
        <v/>
      </c>
      <c r="E27" s="550"/>
      <c r="F27" s="199"/>
      <c r="G27" s="548" t="s">
        <v>47</v>
      </c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  <c r="AD27" s="548"/>
      <c r="AE27" s="140"/>
      <c r="AF27" s="195"/>
      <c r="AG27" s="195"/>
      <c r="AH27" s="197"/>
      <c r="AI27" s="191"/>
      <c r="AJ27" s="191"/>
      <c r="AK27" s="329"/>
      <c r="AL27" s="329"/>
      <c r="AM27" s="328"/>
      <c r="AN27" s="327" t="s">
        <v>109</v>
      </c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2"/>
      <c r="AZ27" s="461"/>
      <c r="BA27" s="458"/>
      <c r="BB27" s="458"/>
      <c r="BC27" s="458"/>
      <c r="BD27" s="309"/>
      <c r="BE27" s="309"/>
    </row>
    <row r="28" spans="3:57" ht="20.100000000000001" customHeight="1" thickBot="1" x14ac:dyDescent="0.3">
      <c r="C28" s="346"/>
      <c r="D28" s="543"/>
      <c r="E28" s="544"/>
      <c r="F28" s="185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548"/>
      <c r="AD28" s="548"/>
      <c r="AE28" s="140"/>
      <c r="AF28" s="195"/>
      <c r="AG28" s="195"/>
      <c r="AH28" s="330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455"/>
      <c r="AZ28" s="461"/>
      <c r="BA28" s="458"/>
      <c r="BB28" s="458"/>
      <c r="BC28" s="458"/>
      <c r="BD28" s="309"/>
      <c r="BE28" s="309"/>
    </row>
    <row r="29" spans="3:57" ht="20.100000000000001" customHeight="1" thickTop="1" x14ac:dyDescent="0.2">
      <c r="C29" s="346" t="str">
        <f>IF(D29&lt;&gt;"",1,"")</f>
        <v/>
      </c>
      <c r="D29" s="557" t="str">
        <f>IF(F29&lt;&gt;0,45,"")</f>
        <v/>
      </c>
      <c r="E29" s="558"/>
      <c r="F29" s="199"/>
      <c r="G29" s="545" t="s">
        <v>48</v>
      </c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7"/>
      <c r="V29" s="547"/>
      <c r="W29" s="547"/>
      <c r="X29" s="547"/>
      <c r="Y29" s="547"/>
      <c r="Z29" s="547"/>
      <c r="AA29" s="547"/>
      <c r="AB29" s="547"/>
      <c r="AC29" s="547"/>
      <c r="AD29" s="547"/>
      <c r="AE29" s="140"/>
      <c r="AF29" s="195"/>
      <c r="AG29" s="195"/>
      <c r="AH29" s="195"/>
    </row>
    <row r="30" spans="3:57" ht="20.100000000000001" customHeight="1" thickBot="1" x14ac:dyDescent="0.25">
      <c r="C30" s="346" t="str">
        <f>IF(D30&lt;&gt;0,1,"")</f>
        <v/>
      </c>
      <c r="D30" s="551">
        <f>IF(SUM(C15:C29)&gt;1,0,SUM(D15:E29))</f>
        <v>0</v>
      </c>
      <c r="E30" s="552"/>
      <c r="F30" s="297" t="s">
        <v>7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  <c r="V30" s="146"/>
      <c r="W30" s="146"/>
      <c r="X30" s="147"/>
      <c r="Y30" s="143"/>
      <c r="Z30" s="143"/>
      <c r="AA30" s="143"/>
      <c r="AB30" s="143"/>
      <c r="AC30" s="143"/>
      <c r="AD30" s="143"/>
      <c r="AE30" s="148"/>
      <c r="AF30" s="195"/>
      <c r="AG30" s="195"/>
    </row>
    <row r="31" spans="3:57" s="194" customFormat="1" ht="20.100000000000001" customHeight="1" thickTop="1" thickBot="1" x14ac:dyDescent="0.25">
      <c r="C31" s="419"/>
      <c r="D31" s="301"/>
      <c r="E31" s="301"/>
      <c r="F31" s="302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4"/>
      <c r="V31" s="304"/>
      <c r="W31" s="304"/>
      <c r="X31" s="305"/>
      <c r="Y31" s="301"/>
      <c r="Z31" s="301"/>
      <c r="AA31" s="301"/>
      <c r="AB31" s="301"/>
      <c r="AC31" s="301"/>
      <c r="AD31" s="301"/>
      <c r="AE31" s="306"/>
      <c r="AF31" s="195"/>
      <c r="AG31" s="195"/>
    </row>
    <row r="32" spans="3:57" ht="20.100000000000001" customHeight="1" thickTop="1" x14ac:dyDescent="0.25">
      <c r="C32" s="346"/>
      <c r="D32" s="134"/>
      <c r="E32" s="135"/>
      <c r="F32" s="553" t="s">
        <v>158</v>
      </c>
      <c r="G32" s="554"/>
      <c r="H32" s="554"/>
      <c r="I32" s="554"/>
      <c r="J32" s="554"/>
      <c r="K32" s="554"/>
      <c r="L32" s="554"/>
      <c r="M32" s="554"/>
      <c r="N32" s="554"/>
      <c r="O32" s="554"/>
      <c r="P32" s="554"/>
      <c r="Q32" s="554"/>
      <c r="R32" s="554"/>
      <c r="S32" s="554"/>
      <c r="T32" s="554"/>
      <c r="U32" s="554"/>
      <c r="V32" s="554"/>
      <c r="W32" s="300"/>
      <c r="X32" s="136"/>
      <c r="Y32" s="135"/>
      <c r="Z32" s="135"/>
      <c r="AA32" s="467"/>
      <c r="AB32" s="467"/>
      <c r="AC32" s="467"/>
      <c r="AD32" s="467"/>
      <c r="AE32" s="138"/>
      <c r="AF32" s="195"/>
      <c r="AG32" s="195"/>
    </row>
    <row r="33" spans="3:33" ht="20.100000000000001" customHeight="1" x14ac:dyDescent="0.2">
      <c r="C33" s="346"/>
      <c r="D33" s="139"/>
      <c r="E33" s="84"/>
      <c r="F33" s="151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113"/>
      <c r="X33" s="82"/>
      <c r="Y33" s="84"/>
      <c r="Z33" s="84"/>
      <c r="AA33" s="157"/>
      <c r="AB33" s="157"/>
      <c r="AC33" s="157"/>
      <c r="AD33" s="157"/>
      <c r="AE33" s="140"/>
      <c r="AF33" s="195"/>
      <c r="AG33" s="195"/>
    </row>
    <row r="34" spans="3:33" ht="20.100000000000001" customHeight="1" x14ac:dyDescent="0.2">
      <c r="C34" s="346"/>
      <c r="D34" s="464" t="s">
        <v>136</v>
      </c>
      <c r="E34" s="84"/>
      <c r="F34" s="151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113"/>
      <c r="X34" s="82"/>
      <c r="Y34" s="84"/>
      <c r="Z34" s="84"/>
      <c r="AA34" s="157"/>
      <c r="AB34" s="157"/>
      <c r="AC34" s="157"/>
      <c r="AD34" s="157"/>
      <c r="AE34" s="140"/>
      <c r="AF34" s="195"/>
      <c r="AG34" s="195"/>
    </row>
    <row r="35" spans="3:33" ht="20.100000000000001" customHeight="1" x14ac:dyDescent="0.2">
      <c r="C35" s="346"/>
      <c r="D35" s="559" t="s">
        <v>7</v>
      </c>
      <c r="E35" s="560"/>
      <c r="F35" s="132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13"/>
      <c r="V35" s="113"/>
      <c r="W35" s="113"/>
      <c r="X35" s="82"/>
      <c r="Y35" s="84"/>
      <c r="Z35" s="84"/>
      <c r="AA35" s="84"/>
      <c r="AB35" s="84"/>
      <c r="AC35" s="84"/>
      <c r="AD35" s="84"/>
      <c r="AE35" s="140"/>
      <c r="AF35" s="195"/>
      <c r="AG35" s="195"/>
    </row>
    <row r="36" spans="3:33" ht="20.100000000000001" customHeight="1" x14ac:dyDescent="0.2">
      <c r="C36" s="346" t="str">
        <f>IF(D36&lt;&gt;"",1,"")</f>
        <v/>
      </c>
      <c r="D36" s="549" t="str">
        <f>IF(F36&lt;&gt;0,0,"")</f>
        <v/>
      </c>
      <c r="E36" s="550"/>
      <c r="F36" s="199"/>
      <c r="G36" s="545" t="s">
        <v>150</v>
      </c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7"/>
      <c r="V36" s="547"/>
      <c r="W36" s="547"/>
      <c r="X36" s="547"/>
      <c r="Y36" s="547"/>
      <c r="Z36" s="547"/>
      <c r="AA36" s="547"/>
      <c r="AB36" s="547"/>
      <c r="AC36" s="547"/>
      <c r="AD36" s="547"/>
      <c r="AE36" s="140"/>
      <c r="AF36" s="195"/>
      <c r="AG36" s="195"/>
    </row>
    <row r="37" spans="3:33" ht="20.100000000000001" customHeight="1" x14ac:dyDescent="0.2">
      <c r="C37" s="346"/>
      <c r="D37" s="543"/>
      <c r="E37" s="544"/>
      <c r="F37" s="185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140"/>
      <c r="AF37" s="195"/>
      <c r="AG37" s="195"/>
    </row>
    <row r="38" spans="3:33" ht="20.100000000000001" customHeight="1" x14ac:dyDescent="0.2">
      <c r="C38" s="346" t="str">
        <f>IF(D38&lt;&gt;"",1,"")</f>
        <v/>
      </c>
      <c r="D38" s="549" t="str">
        <f>IF(F38&lt;&gt;0,5,"")</f>
        <v/>
      </c>
      <c r="E38" s="550"/>
      <c r="F38" s="199"/>
      <c r="G38" s="548" t="s">
        <v>146</v>
      </c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140"/>
      <c r="AF38" s="195"/>
      <c r="AG38" s="195"/>
    </row>
    <row r="39" spans="3:33" ht="20.100000000000001" customHeight="1" x14ac:dyDescent="0.2">
      <c r="C39" s="346"/>
      <c r="D39" s="543"/>
      <c r="E39" s="544"/>
      <c r="F39" s="185"/>
      <c r="G39" s="548"/>
      <c r="H39" s="548"/>
      <c r="I39" s="548"/>
      <c r="J39" s="548"/>
      <c r="K39" s="548"/>
      <c r="L39" s="548"/>
      <c r="M39" s="548"/>
      <c r="N39" s="548"/>
      <c r="O39" s="548"/>
      <c r="P39" s="548"/>
      <c r="Q39" s="548"/>
      <c r="R39" s="548"/>
      <c r="S39" s="548"/>
      <c r="T39" s="548"/>
      <c r="U39" s="548"/>
      <c r="V39" s="548"/>
      <c r="W39" s="548"/>
      <c r="X39" s="548"/>
      <c r="Y39" s="548"/>
      <c r="Z39" s="548"/>
      <c r="AA39" s="548"/>
      <c r="AB39" s="548"/>
      <c r="AC39" s="548"/>
      <c r="AD39" s="548"/>
      <c r="AE39" s="140"/>
      <c r="AF39" s="195"/>
      <c r="AG39" s="195"/>
    </row>
    <row r="40" spans="3:33" ht="20.100000000000001" customHeight="1" x14ac:dyDescent="0.2">
      <c r="C40" s="346" t="str">
        <f>IF(D40&lt;&gt;"",1,"")</f>
        <v/>
      </c>
      <c r="D40" s="549" t="str">
        <f>IF(F40&lt;&gt;0,12,"")</f>
        <v/>
      </c>
      <c r="E40" s="550"/>
      <c r="F40" s="199"/>
      <c r="G40" s="548" t="s">
        <v>151</v>
      </c>
      <c r="H40" s="548"/>
      <c r="I40" s="548"/>
      <c r="J40" s="548"/>
      <c r="K40" s="548"/>
      <c r="L40" s="548"/>
      <c r="M40" s="548"/>
      <c r="N40" s="548"/>
      <c r="O40" s="548"/>
      <c r="P40" s="548"/>
      <c r="Q40" s="548"/>
      <c r="R40" s="548"/>
      <c r="S40" s="548"/>
      <c r="T40" s="548"/>
      <c r="U40" s="548"/>
      <c r="V40" s="548"/>
      <c r="W40" s="548"/>
      <c r="X40" s="548"/>
      <c r="Y40" s="548"/>
      <c r="Z40" s="548"/>
      <c r="AA40" s="548"/>
      <c r="AB40" s="548"/>
      <c r="AC40" s="548"/>
      <c r="AD40" s="548"/>
      <c r="AE40" s="140"/>
      <c r="AF40" s="195"/>
      <c r="AG40" s="195"/>
    </row>
    <row r="41" spans="3:33" ht="20.100000000000001" customHeight="1" x14ac:dyDescent="0.2">
      <c r="C41" s="346"/>
      <c r="D41" s="543"/>
      <c r="E41" s="544"/>
      <c r="F41" s="185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  <c r="W41" s="548"/>
      <c r="X41" s="548"/>
      <c r="Y41" s="548"/>
      <c r="Z41" s="548"/>
      <c r="AA41" s="548"/>
      <c r="AB41" s="548"/>
      <c r="AC41" s="548"/>
      <c r="AD41" s="548"/>
      <c r="AE41" s="140"/>
      <c r="AF41" s="195"/>
      <c r="AG41" s="195"/>
    </row>
    <row r="42" spans="3:33" ht="20.100000000000001" customHeight="1" x14ac:dyDescent="0.2">
      <c r="C42" s="346" t="str">
        <f>IF(D42&lt;&gt;"",1,"")</f>
        <v/>
      </c>
      <c r="D42" s="549" t="str">
        <f>IF(F42&lt;&gt;0,19,"")</f>
        <v/>
      </c>
      <c r="E42" s="550"/>
      <c r="F42" s="199"/>
      <c r="G42" s="548" t="s">
        <v>147</v>
      </c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8"/>
      <c r="U42" s="548"/>
      <c r="V42" s="548"/>
      <c r="W42" s="548"/>
      <c r="X42" s="548"/>
      <c r="Y42" s="548"/>
      <c r="Z42" s="548"/>
      <c r="AA42" s="548"/>
      <c r="AB42" s="548"/>
      <c r="AC42" s="548"/>
      <c r="AD42" s="548"/>
      <c r="AE42" s="140"/>
      <c r="AF42" s="195"/>
      <c r="AG42" s="195"/>
    </row>
    <row r="43" spans="3:33" ht="20.100000000000001" customHeight="1" x14ac:dyDescent="0.2">
      <c r="C43" s="346"/>
      <c r="D43" s="543"/>
      <c r="E43" s="544"/>
      <c r="F43" s="185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140"/>
      <c r="AF43" s="195"/>
      <c r="AG43" s="195"/>
    </row>
    <row r="44" spans="3:33" ht="20.100000000000001" customHeight="1" x14ac:dyDescent="0.2">
      <c r="C44" s="346" t="str">
        <f>IF(D44&lt;&gt;"",1,"")</f>
        <v/>
      </c>
      <c r="D44" s="549" t="str">
        <f>IF(F44&lt;&gt;0,26,"")</f>
        <v/>
      </c>
      <c r="E44" s="550"/>
      <c r="F44" s="199"/>
      <c r="G44" s="548" t="s">
        <v>148</v>
      </c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8"/>
      <c r="S44" s="548"/>
      <c r="T44" s="548"/>
      <c r="U44" s="548"/>
      <c r="V44" s="548"/>
      <c r="W44" s="548"/>
      <c r="X44" s="548"/>
      <c r="Y44" s="548"/>
      <c r="Z44" s="548"/>
      <c r="AA44" s="548"/>
      <c r="AB44" s="548"/>
      <c r="AC44" s="548"/>
      <c r="AD44" s="548"/>
      <c r="AE44" s="140"/>
      <c r="AF44" s="195"/>
      <c r="AG44" s="195"/>
    </row>
    <row r="45" spans="3:33" ht="20.100000000000001" customHeight="1" x14ac:dyDescent="0.2">
      <c r="C45" s="346"/>
      <c r="D45" s="543"/>
      <c r="E45" s="544"/>
      <c r="F45" s="185"/>
      <c r="G45" s="548"/>
      <c r="H45" s="548"/>
      <c r="I45" s="548"/>
      <c r="J45" s="548"/>
      <c r="K45" s="548"/>
      <c r="L45" s="548"/>
      <c r="M45" s="548"/>
      <c r="N45" s="548"/>
      <c r="O45" s="548"/>
      <c r="P45" s="548"/>
      <c r="Q45" s="548"/>
      <c r="R45" s="548"/>
      <c r="S45" s="548"/>
      <c r="T45" s="548"/>
      <c r="U45" s="548"/>
      <c r="V45" s="548"/>
      <c r="W45" s="548"/>
      <c r="X45" s="548"/>
      <c r="Y45" s="548"/>
      <c r="Z45" s="548"/>
      <c r="AA45" s="548"/>
      <c r="AB45" s="548"/>
      <c r="AC45" s="548"/>
      <c r="AD45" s="548"/>
      <c r="AE45" s="140"/>
      <c r="AF45" s="195"/>
      <c r="AG45" s="195"/>
    </row>
    <row r="46" spans="3:33" ht="20.25" customHeight="1" x14ac:dyDescent="0.2">
      <c r="C46" s="346" t="str">
        <f>IF(D46&lt;&gt;"",1,"")</f>
        <v/>
      </c>
      <c r="D46" s="549" t="str">
        <f>IF(F46&lt;&gt;0,33,"")</f>
        <v/>
      </c>
      <c r="E46" s="550"/>
      <c r="F46" s="199"/>
      <c r="G46" s="548" t="s">
        <v>149</v>
      </c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8"/>
      <c r="Y46" s="548"/>
      <c r="Z46" s="548"/>
      <c r="AA46" s="548"/>
      <c r="AB46" s="548"/>
      <c r="AC46" s="548"/>
      <c r="AD46" s="548"/>
      <c r="AE46" s="140"/>
      <c r="AF46" s="195"/>
      <c r="AG46" s="195"/>
    </row>
    <row r="47" spans="3:33" ht="19.5" customHeight="1" x14ac:dyDescent="0.2">
      <c r="C47" s="346"/>
      <c r="D47" s="469"/>
      <c r="E47" s="450"/>
      <c r="F47" s="435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  <c r="S47" s="548"/>
      <c r="T47" s="548"/>
      <c r="U47" s="548"/>
      <c r="V47" s="548"/>
      <c r="W47" s="548"/>
      <c r="X47" s="548"/>
      <c r="Y47" s="548"/>
      <c r="Z47" s="548"/>
      <c r="AA47" s="548"/>
      <c r="AB47" s="548"/>
      <c r="AC47" s="548"/>
      <c r="AD47" s="548"/>
      <c r="AE47" s="140"/>
      <c r="AF47" s="195"/>
      <c r="AG47" s="195"/>
    </row>
    <row r="48" spans="3:33" ht="19.5" customHeight="1" x14ac:dyDescent="0.2">
      <c r="C48" s="346"/>
      <c r="D48" s="469"/>
      <c r="E48" s="450"/>
      <c r="F48" s="435"/>
      <c r="G48" s="548"/>
      <c r="H48" s="548"/>
      <c r="I48" s="548"/>
      <c r="J48" s="548"/>
      <c r="K48" s="548"/>
      <c r="L48" s="548"/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  <c r="X48" s="548"/>
      <c r="Y48" s="548"/>
      <c r="Z48" s="548"/>
      <c r="AA48" s="548"/>
      <c r="AB48" s="548"/>
      <c r="AC48" s="548"/>
      <c r="AD48" s="548"/>
      <c r="AE48" s="140"/>
      <c r="AF48" s="195"/>
      <c r="AG48" s="195"/>
    </row>
    <row r="49" spans="3:57" ht="20.100000000000001" customHeight="1" x14ac:dyDescent="0.2">
      <c r="C49" s="346" t="str">
        <f>IF(D49&lt;&gt;"",1,"")</f>
        <v/>
      </c>
      <c r="D49" s="139"/>
      <c r="E49" s="450" t="str">
        <f>IF(F49&lt;&gt;0,40,"")</f>
        <v/>
      </c>
      <c r="F49" s="199"/>
      <c r="G49" s="548" t="s">
        <v>152</v>
      </c>
      <c r="H49" s="548"/>
      <c r="I49" s="548"/>
      <c r="J49" s="548"/>
      <c r="K49" s="548"/>
      <c r="L49" s="548"/>
      <c r="M49" s="548"/>
      <c r="N49" s="548"/>
      <c r="O49" s="548"/>
      <c r="P49" s="548"/>
      <c r="Q49" s="548"/>
      <c r="R49" s="548"/>
      <c r="S49" s="548"/>
      <c r="T49" s="548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140"/>
      <c r="AF49" s="195"/>
      <c r="AG49" s="195"/>
    </row>
    <row r="50" spans="3:57" ht="20.100000000000001" customHeight="1" x14ac:dyDescent="0.2">
      <c r="C50" s="346"/>
      <c r="D50" s="139"/>
      <c r="E50" s="450"/>
      <c r="F50" s="185"/>
      <c r="G50" s="548"/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U50" s="548"/>
      <c r="V50" s="548"/>
      <c r="W50" s="548"/>
      <c r="X50" s="548"/>
      <c r="Y50" s="548"/>
      <c r="Z50" s="548"/>
      <c r="AA50" s="548"/>
      <c r="AB50" s="548"/>
      <c r="AC50" s="548"/>
      <c r="AD50" s="548"/>
      <c r="AE50" s="140"/>
      <c r="AF50" s="195"/>
      <c r="AG50" s="195"/>
    </row>
    <row r="51" spans="3:57" ht="19.5" customHeight="1" x14ac:dyDescent="0.2">
      <c r="C51" s="346" t="str">
        <f>IF(D51&lt;&gt;"",1,"")</f>
        <v/>
      </c>
      <c r="D51" s="139"/>
      <c r="E51" s="450" t="str">
        <f>IF(F51&lt;&gt;0,45,"")</f>
        <v/>
      </c>
      <c r="F51" s="199"/>
      <c r="G51" s="546" t="s">
        <v>153</v>
      </c>
      <c r="H51" s="546"/>
      <c r="I51" s="546"/>
      <c r="J51" s="546"/>
      <c r="K51" s="546"/>
      <c r="L51" s="546"/>
      <c r="M51" s="546"/>
      <c r="N51" s="546"/>
      <c r="O51" s="546"/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140"/>
      <c r="AF51" s="195"/>
      <c r="AG51" s="195"/>
    </row>
    <row r="52" spans="3:57" ht="19.5" customHeight="1" x14ac:dyDescent="0.2">
      <c r="C52" s="346"/>
      <c r="D52" s="139"/>
      <c r="E52" s="450"/>
      <c r="F52" s="435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546"/>
      <c r="S52" s="546"/>
      <c r="T52" s="546"/>
      <c r="U52" s="546"/>
      <c r="V52" s="546"/>
      <c r="W52" s="546"/>
      <c r="X52" s="546"/>
      <c r="Y52" s="546"/>
      <c r="Z52" s="546"/>
      <c r="AA52" s="546"/>
      <c r="AB52" s="546"/>
      <c r="AC52" s="546"/>
      <c r="AD52" s="546"/>
      <c r="AE52" s="140"/>
      <c r="AF52" s="195"/>
      <c r="AG52" s="195"/>
      <c r="AH52" s="195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</row>
    <row r="53" spans="3:57" ht="20.100000000000001" customHeight="1" thickBot="1" x14ac:dyDescent="0.25">
      <c r="C53" s="347" t="str">
        <f>IF(D53&lt;&gt;0,1,"")</f>
        <v/>
      </c>
      <c r="D53" s="551">
        <f>IF(SUM(C36:C52)&gt;1,0,SUM(D36:E52))</f>
        <v>0</v>
      </c>
      <c r="E53" s="552"/>
      <c r="F53" s="297" t="s">
        <v>7</v>
      </c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6"/>
      <c r="V53" s="146"/>
      <c r="W53" s="146"/>
      <c r="X53" s="147"/>
      <c r="Y53" s="143"/>
      <c r="Z53" s="143"/>
      <c r="AA53" s="143"/>
      <c r="AB53" s="143"/>
      <c r="AC53" s="143"/>
      <c r="AD53" s="143"/>
      <c r="AE53" s="148"/>
      <c r="AF53" s="195"/>
      <c r="AG53" s="195"/>
      <c r="AH53" s="195"/>
    </row>
    <row r="54" spans="3:57" ht="20.100000000000001" customHeight="1" thickTop="1" thickBot="1" x14ac:dyDescent="0.25">
      <c r="C54" s="420"/>
      <c r="D54" s="338"/>
      <c r="E54" s="339"/>
      <c r="F54" s="340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8"/>
      <c r="V54" s="308"/>
      <c r="W54" s="308"/>
      <c r="X54" s="309"/>
      <c r="Y54" s="195"/>
      <c r="Z54" s="195"/>
      <c r="AA54" s="195"/>
      <c r="AB54" s="195"/>
      <c r="AC54" s="195"/>
      <c r="AD54" s="195"/>
      <c r="AE54" s="310"/>
      <c r="AF54" s="195"/>
      <c r="AG54" s="195"/>
      <c r="AH54" s="195"/>
    </row>
    <row r="55" spans="3:57" ht="20.100000000000001" customHeight="1" thickTop="1" x14ac:dyDescent="0.2">
      <c r="C55" s="417"/>
      <c r="D55" s="134"/>
      <c r="E55" s="135"/>
      <c r="F55" s="298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300"/>
      <c r="V55" s="300"/>
      <c r="W55" s="300"/>
      <c r="X55" s="136"/>
      <c r="Y55" s="135"/>
      <c r="Z55" s="135"/>
      <c r="AA55" s="135"/>
      <c r="AB55" s="135"/>
      <c r="AC55" s="135"/>
      <c r="AD55" s="135"/>
      <c r="AE55" s="138"/>
      <c r="AF55" s="195"/>
      <c r="AG55" s="195"/>
      <c r="AH55" s="195"/>
    </row>
    <row r="56" spans="3:57" ht="20.100000000000001" customHeight="1" x14ac:dyDescent="0.25">
      <c r="C56" s="346"/>
      <c r="D56" s="139"/>
      <c r="E56" s="84"/>
      <c r="F56" s="570" t="s">
        <v>69</v>
      </c>
      <c r="G56" s="570"/>
      <c r="H56" s="570"/>
      <c r="I56" s="570"/>
      <c r="J56" s="570"/>
      <c r="K56" s="570"/>
      <c r="L56" s="570"/>
      <c r="M56" s="570"/>
      <c r="N56" s="570"/>
      <c r="O56" s="570"/>
      <c r="P56" s="570"/>
      <c r="Q56" s="570"/>
      <c r="R56" s="570"/>
      <c r="S56" s="570"/>
      <c r="T56" s="570"/>
      <c r="U56" s="570"/>
      <c r="V56" s="570"/>
      <c r="W56" s="113"/>
      <c r="X56" s="82"/>
      <c r="Y56" s="84"/>
      <c r="Z56" s="84"/>
      <c r="AA56" s="157"/>
      <c r="AB56" s="157"/>
      <c r="AC56" s="157"/>
      <c r="AD56" s="157"/>
      <c r="AE56" s="140"/>
      <c r="AF56" s="195"/>
      <c r="AG56" s="195"/>
      <c r="AH56" s="195"/>
    </row>
    <row r="57" spans="3:57" ht="20.100000000000001" customHeight="1" x14ac:dyDescent="0.2">
      <c r="C57" s="346"/>
      <c r="D57" s="139"/>
      <c r="E57" s="84"/>
      <c r="F57" s="151"/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  <c r="T57" s="468"/>
      <c r="U57" s="468"/>
      <c r="V57" s="468"/>
      <c r="W57" s="113"/>
      <c r="X57" s="82"/>
      <c r="Y57" s="84"/>
      <c r="Z57" s="84"/>
      <c r="AA57" s="157"/>
      <c r="AB57" s="157"/>
      <c r="AC57" s="157"/>
      <c r="AD57" s="157"/>
      <c r="AE57" s="140"/>
      <c r="AF57" s="195"/>
      <c r="AG57" s="195"/>
      <c r="AH57" s="195"/>
      <c r="BC57" s="194"/>
      <c r="BD57" s="194"/>
      <c r="BE57" s="194"/>
    </row>
    <row r="58" spans="3:57" ht="20.100000000000001" customHeight="1" x14ac:dyDescent="0.2">
      <c r="C58" s="346"/>
      <c r="D58" s="464" t="s">
        <v>136</v>
      </c>
      <c r="E58" s="84"/>
      <c r="F58" s="151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113"/>
      <c r="X58" s="82"/>
      <c r="Y58" s="84"/>
      <c r="Z58" s="84"/>
      <c r="AA58" s="157"/>
      <c r="AB58" s="157"/>
      <c r="AC58" s="157"/>
      <c r="AD58" s="157"/>
      <c r="AE58" s="140"/>
      <c r="AF58" s="195"/>
      <c r="AG58" s="195"/>
      <c r="AH58" s="195"/>
    </row>
    <row r="59" spans="3:57" ht="20.100000000000001" customHeight="1" x14ac:dyDescent="0.2">
      <c r="C59" s="346"/>
      <c r="D59" s="559" t="s">
        <v>7</v>
      </c>
      <c r="E59" s="560"/>
      <c r="F59" s="132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13"/>
      <c r="V59" s="113"/>
      <c r="W59" s="113"/>
      <c r="X59" s="82"/>
      <c r="Y59" s="84"/>
      <c r="Z59" s="84"/>
      <c r="AA59" s="84"/>
      <c r="AB59" s="84"/>
      <c r="AC59" s="84"/>
      <c r="AD59" s="84"/>
      <c r="AE59" s="140"/>
      <c r="AF59" s="195"/>
      <c r="AG59" s="195"/>
      <c r="AH59" s="195"/>
    </row>
    <row r="60" spans="3:57" ht="20.100000000000001" customHeight="1" x14ac:dyDescent="0.2">
      <c r="C60" s="346" t="str">
        <f>IF(D60&lt;&gt;"",1,"")</f>
        <v/>
      </c>
      <c r="D60" s="549" t="str">
        <f>IF(F60&lt;&gt;0,0,"")</f>
        <v/>
      </c>
      <c r="E60" s="550"/>
      <c r="F60" s="198"/>
      <c r="G60" s="545" t="s">
        <v>118</v>
      </c>
      <c r="H60" s="546"/>
      <c r="I60" s="546"/>
      <c r="J60" s="546"/>
      <c r="K60" s="546"/>
      <c r="L60" s="546"/>
      <c r="M60" s="546"/>
      <c r="N60" s="546"/>
      <c r="O60" s="546"/>
      <c r="P60" s="546"/>
      <c r="Q60" s="546"/>
      <c r="R60" s="546"/>
      <c r="S60" s="546"/>
      <c r="T60" s="546"/>
      <c r="U60" s="546"/>
      <c r="V60" s="546"/>
      <c r="W60" s="546"/>
      <c r="X60" s="546"/>
      <c r="Y60" s="546"/>
      <c r="Z60" s="546"/>
      <c r="AA60" s="546"/>
      <c r="AB60" s="546"/>
      <c r="AC60" s="546"/>
      <c r="AD60" s="546"/>
      <c r="AE60" s="140"/>
      <c r="AF60" s="195"/>
      <c r="AG60" s="195"/>
      <c r="AH60" s="195"/>
    </row>
    <row r="61" spans="3:57" ht="20.100000000000001" customHeight="1" x14ac:dyDescent="0.2">
      <c r="C61" s="346"/>
      <c r="D61" s="543"/>
      <c r="E61" s="544"/>
      <c r="F61" s="185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140"/>
      <c r="AF61" s="195"/>
      <c r="AG61" s="195"/>
      <c r="AH61" s="195"/>
    </row>
    <row r="62" spans="3:57" ht="20.100000000000001" customHeight="1" x14ac:dyDescent="0.2">
      <c r="C62" s="346" t="str">
        <f>IF(D62&lt;&gt;"",1,"")</f>
        <v/>
      </c>
      <c r="D62" s="549" t="str">
        <f>IF(F62&lt;&gt;0,5,"")</f>
        <v/>
      </c>
      <c r="E62" s="550"/>
      <c r="F62" s="198"/>
      <c r="G62" s="545" t="s">
        <v>113</v>
      </c>
      <c r="H62" s="546"/>
      <c r="I62" s="546"/>
      <c r="J62" s="546"/>
      <c r="K62" s="546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546"/>
      <c r="AA62" s="546"/>
      <c r="AB62" s="546"/>
      <c r="AC62" s="546"/>
      <c r="AD62" s="546"/>
      <c r="AE62" s="140"/>
      <c r="AF62" s="195"/>
      <c r="AG62" s="195"/>
      <c r="AH62" s="195"/>
    </row>
    <row r="63" spans="3:57" ht="20.100000000000001" customHeight="1" x14ac:dyDescent="0.2">
      <c r="C63" s="346"/>
      <c r="D63" s="543"/>
      <c r="E63" s="544"/>
      <c r="F63" s="185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466"/>
      <c r="V63" s="466"/>
      <c r="W63" s="466"/>
      <c r="X63" s="466"/>
      <c r="Y63" s="466"/>
      <c r="Z63" s="466"/>
      <c r="AA63" s="466"/>
      <c r="AB63" s="466"/>
      <c r="AC63" s="466"/>
      <c r="AD63" s="466"/>
      <c r="AE63" s="140"/>
      <c r="AF63" s="195"/>
      <c r="AG63" s="195"/>
      <c r="AH63" s="195"/>
    </row>
    <row r="64" spans="3:57" ht="19.5" customHeight="1" x14ac:dyDescent="0.2">
      <c r="C64" s="346" t="str">
        <f>IF(D64&lt;&gt;"",1,"")</f>
        <v/>
      </c>
      <c r="D64" s="549" t="str">
        <f>IF(F64&lt;&gt;0,12,"")</f>
        <v/>
      </c>
      <c r="E64" s="550"/>
      <c r="F64" s="198"/>
      <c r="G64" s="548" t="s">
        <v>192</v>
      </c>
      <c r="H64" s="548"/>
      <c r="I64" s="548"/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140"/>
      <c r="AF64" s="195"/>
      <c r="AG64" s="195"/>
      <c r="AH64" s="195"/>
    </row>
    <row r="65" spans="3:34" ht="19.5" customHeight="1" x14ac:dyDescent="0.2">
      <c r="C65" s="346"/>
      <c r="D65" s="469"/>
      <c r="E65" s="450"/>
      <c r="F65" s="185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  <c r="AE65" s="140"/>
      <c r="AF65" s="195"/>
      <c r="AG65" s="195"/>
      <c r="AH65" s="195"/>
    </row>
    <row r="66" spans="3:34" ht="19.5" customHeight="1" x14ac:dyDescent="0.2">
      <c r="C66" s="346" t="str">
        <f>IF(D66&lt;&gt;"",1,"")</f>
        <v/>
      </c>
      <c r="D66" s="549" t="str">
        <f>IF(F66&lt;&gt;0,19,"")</f>
        <v/>
      </c>
      <c r="E66" s="550"/>
      <c r="F66" s="198"/>
      <c r="G66" s="548" t="s">
        <v>119</v>
      </c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  <c r="AE66" s="140"/>
      <c r="AF66" s="195"/>
      <c r="AG66" s="195"/>
      <c r="AH66" s="195"/>
    </row>
    <row r="67" spans="3:34" ht="19.5" customHeight="1" x14ac:dyDescent="0.2">
      <c r="C67" s="346"/>
      <c r="D67" s="469"/>
      <c r="E67" s="450"/>
      <c r="F67" s="185"/>
      <c r="G67" s="548"/>
      <c r="H67" s="548"/>
      <c r="I67" s="548"/>
      <c r="J67" s="548"/>
      <c r="K67" s="548"/>
      <c r="L67" s="548"/>
      <c r="M67" s="548"/>
      <c r="N67" s="548"/>
      <c r="O67" s="548"/>
      <c r="P67" s="548"/>
      <c r="Q67" s="548"/>
      <c r="R67" s="548"/>
      <c r="S67" s="548"/>
      <c r="T67" s="548"/>
      <c r="U67" s="548"/>
      <c r="V67" s="548"/>
      <c r="W67" s="548"/>
      <c r="X67" s="548"/>
      <c r="Y67" s="548"/>
      <c r="Z67" s="548"/>
      <c r="AA67" s="548"/>
      <c r="AB67" s="548"/>
      <c r="AC67" s="548"/>
      <c r="AD67" s="548"/>
      <c r="AE67" s="140"/>
      <c r="AF67" s="195"/>
      <c r="AG67" s="195"/>
      <c r="AH67" s="195"/>
    </row>
    <row r="68" spans="3:34" ht="19.5" customHeight="1" x14ac:dyDescent="0.2">
      <c r="C68" s="346" t="str">
        <f>IF(D68&lt;&gt;"",1,"")</f>
        <v/>
      </c>
      <c r="D68" s="549" t="str">
        <f>IF(F68&lt;&gt;0,26,"")</f>
        <v/>
      </c>
      <c r="E68" s="550"/>
      <c r="F68" s="198"/>
      <c r="G68" s="548" t="s">
        <v>120</v>
      </c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48"/>
      <c r="AA68" s="548"/>
      <c r="AB68" s="548"/>
      <c r="AC68" s="548"/>
      <c r="AD68" s="548"/>
      <c r="AE68" s="140"/>
      <c r="AF68" s="195"/>
      <c r="AG68" s="195"/>
      <c r="AH68" s="195"/>
    </row>
    <row r="69" spans="3:34" ht="19.5" customHeight="1" x14ac:dyDescent="0.2">
      <c r="C69" s="346"/>
      <c r="D69" s="469"/>
      <c r="E69" s="450"/>
      <c r="F69" s="185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548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140"/>
      <c r="AF69" s="195"/>
      <c r="AG69" s="195"/>
      <c r="AH69" s="195"/>
    </row>
    <row r="70" spans="3:34" ht="19.5" customHeight="1" x14ac:dyDescent="0.2">
      <c r="C70" s="346" t="str">
        <f>IF(D70&lt;&gt;"",1,"")</f>
        <v/>
      </c>
      <c r="D70" s="549" t="str">
        <f>IF(F70&lt;&gt;0,33,"")</f>
        <v/>
      </c>
      <c r="E70" s="550"/>
      <c r="F70" s="198"/>
      <c r="G70" s="548" t="s">
        <v>117</v>
      </c>
      <c r="H70" s="548"/>
      <c r="I70" s="548"/>
      <c r="J70" s="548"/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8"/>
      <c r="Y70" s="548"/>
      <c r="Z70" s="548"/>
      <c r="AA70" s="548"/>
      <c r="AB70" s="548"/>
      <c r="AC70" s="548"/>
      <c r="AD70" s="548"/>
      <c r="AE70" s="140"/>
      <c r="AF70" s="195"/>
      <c r="AG70" s="195"/>
      <c r="AH70" s="195"/>
    </row>
    <row r="71" spans="3:34" ht="19.5" customHeight="1" x14ac:dyDescent="0.2">
      <c r="C71" s="346"/>
      <c r="D71" s="469"/>
      <c r="E71" s="450"/>
      <c r="F71" s="185"/>
      <c r="G71" s="548"/>
      <c r="H71" s="548"/>
      <c r="I71" s="548"/>
      <c r="J71" s="548"/>
      <c r="K71" s="548"/>
      <c r="L71" s="548"/>
      <c r="M71" s="548"/>
      <c r="N71" s="548"/>
      <c r="O71" s="548"/>
      <c r="P71" s="548"/>
      <c r="Q71" s="548"/>
      <c r="R71" s="548"/>
      <c r="S71" s="548"/>
      <c r="T71" s="548"/>
      <c r="U71" s="548"/>
      <c r="V71" s="548"/>
      <c r="W71" s="548"/>
      <c r="X71" s="548"/>
      <c r="Y71" s="548"/>
      <c r="Z71" s="548"/>
      <c r="AA71" s="548"/>
      <c r="AB71" s="548"/>
      <c r="AC71" s="548"/>
      <c r="AD71" s="548"/>
      <c r="AE71" s="140"/>
      <c r="AF71" s="195"/>
      <c r="AG71" s="195"/>
      <c r="AH71" s="195"/>
    </row>
    <row r="72" spans="3:34" ht="19.5" customHeight="1" x14ac:dyDescent="0.2">
      <c r="C72" s="346" t="str">
        <f>IF(D72&lt;&gt;"",1,"")</f>
        <v/>
      </c>
      <c r="D72" s="549" t="str">
        <f>IF(F72&lt;&gt;0,40,"")</f>
        <v/>
      </c>
      <c r="E72" s="550"/>
      <c r="F72" s="199"/>
      <c r="G72" s="548" t="s">
        <v>116</v>
      </c>
      <c r="H72" s="548"/>
      <c r="I72" s="548"/>
      <c r="J72" s="548"/>
      <c r="K72" s="548"/>
      <c r="L72" s="548"/>
      <c r="M72" s="548"/>
      <c r="N72" s="548"/>
      <c r="O72" s="548"/>
      <c r="P72" s="548"/>
      <c r="Q72" s="548"/>
      <c r="R72" s="548"/>
      <c r="S72" s="548"/>
      <c r="T72" s="548"/>
      <c r="U72" s="548"/>
      <c r="V72" s="548"/>
      <c r="W72" s="548"/>
      <c r="X72" s="548"/>
      <c r="Y72" s="548"/>
      <c r="Z72" s="548"/>
      <c r="AA72" s="548"/>
      <c r="AB72" s="548"/>
      <c r="AC72" s="548"/>
      <c r="AD72" s="548"/>
      <c r="AE72" s="140"/>
      <c r="AF72" s="195"/>
      <c r="AG72" s="195"/>
      <c r="AH72" s="195"/>
    </row>
    <row r="73" spans="3:34" ht="19.5" customHeight="1" x14ac:dyDescent="0.2">
      <c r="C73" s="346"/>
      <c r="D73" s="469"/>
      <c r="E73" s="450"/>
      <c r="F73" s="185"/>
      <c r="G73" s="548"/>
      <c r="H73" s="548"/>
      <c r="I73" s="548"/>
      <c r="J73" s="548"/>
      <c r="K73" s="548"/>
      <c r="L73" s="548"/>
      <c r="M73" s="548"/>
      <c r="N73" s="548"/>
      <c r="O73" s="548"/>
      <c r="P73" s="548"/>
      <c r="Q73" s="548"/>
      <c r="R73" s="548"/>
      <c r="S73" s="548"/>
      <c r="T73" s="548"/>
      <c r="U73" s="548"/>
      <c r="V73" s="548"/>
      <c r="W73" s="548"/>
      <c r="X73" s="548"/>
      <c r="Y73" s="548"/>
      <c r="Z73" s="548"/>
      <c r="AA73" s="548"/>
      <c r="AB73" s="548"/>
      <c r="AC73" s="548"/>
      <c r="AD73" s="548"/>
      <c r="AE73" s="140"/>
      <c r="AF73" s="195"/>
      <c r="AG73" s="195"/>
      <c r="AH73" s="195"/>
    </row>
    <row r="74" spans="3:34" ht="19.5" customHeight="1" x14ac:dyDescent="0.2">
      <c r="C74" s="346" t="str">
        <f>IF(D74&lt;&gt;"",1,"")</f>
        <v/>
      </c>
      <c r="D74" s="557" t="str">
        <f>IF(F74&lt;&gt;0,45,"")</f>
        <v/>
      </c>
      <c r="E74" s="558"/>
      <c r="F74" s="199"/>
      <c r="G74" s="545" t="s">
        <v>121</v>
      </c>
      <c r="H74" s="546"/>
      <c r="I74" s="546"/>
      <c r="J74" s="546"/>
      <c r="K74" s="546"/>
      <c r="L74" s="546"/>
      <c r="M74" s="546"/>
      <c r="N74" s="546"/>
      <c r="O74" s="546"/>
      <c r="P74" s="546"/>
      <c r="Q74" s="546"/>
      <c r="R74" s="546"/>
      <c r="S74" s="546"/>
      <c r="T74" s="546"/>
      <c r="U74" s="546"/>
      <c r="V74" s="546"/>
      <c r="W74" s="546"/>
      <c r="X74" s="546"/>
      <c r="Y74" s="546"/>
      <c r="Z74" s="546"/>
      <c r="AA74" s="546"/>
      <c r="AB74" s="546"/>
      <c r="AC74" s="546"/>
      <c r="AD74" s="546"/>
      <c r="AE74" s="140"/>
      <c r="AF74" s="195"/>
      <c r="AG74" s="195"/>
      <c r="AH74" s="195"/>
    </row>
    <row r="75" spans="3:34" ht="20.100000000000001" customHeight="1" x14ac:dyDescent="0.2">
      <c r="C75" s="346" t="str">
        <f>IF(D75&lt;&gt;0,1,"")</f>
        <v/>
      </c>
      <c r="D75" s="567">
        <f>IF(SUM(C60:C74)&gt;1,0,SUM(D60:E74))</f>
        <v>0</v>
      </c>
      <c r="E75" s="568"/>
      <c r="F75" s="204" t="s">
        <v>7</v>
      </c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13"/>
      <c r="V75" s="113"/>
      <c r="W75" s="113"/>
      <c r="X75" s="82"/>
      <c r="Y75" s="84"/>
      <c r="Z75" s="84"/>
      <c r="AA75" s="84"/>
      <c r="AB75" s="84"/>
      <c r="AC75" s="84"/>
      <c r="AD75" s="84"/>
      <c r="AE75" s="140"/>
      <c r="AF75" s="195"/>
      <c r="AG75" s="195"/>
      <c r="AH75" s="195"/>
    </row>
    <row r="76" spans="3:34" ht="20.100000000000001" customHeight="1" thickBot="1" x14ac:dyDescent="0.25">
      <c r="C76" s="347"/>
      <c r="D76" s="142"/>
      <c r="E76" s="143"/>
      <c r="F76" s="186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6"/>
      <c r="V76" s="146"/>
      <c r="W76" s="146"/>
      <c r="X76" s="147"/>
      <c r="Y76" s="143"/>
      <c r="Z76" s="143"/>
      <c r="AA76" s="143"/>
      <c r="AB76" s="143"/>
      <c r="AC76" s="143"/>
      <c r="AD76" s="143"/>
      <c r="AE76" s="148"/>
      <c r="AF76" s="195"/>
      <c r="AG76" s="195"/>
      <c r="AH76" s="195"/>
    </row>
    <row r="77" spans="3:34" ht="20.100000000000001" customHeight="1" thickTop="1" thickBot="1" x14ac:dyDescent="0.25">
      <c r="C77" s="421"/>
    </row>
    <row r="78" spans="3:34" ht="20.100000000000001" customHeight="1" thickTop="1" x14ac:dyDescent="0.25">
      <c r="C78" s="266"/>
      <c r="D78" s="212"/>
      <c r="E78" s="214"/>
      <c r="F78" s="564" t="s">
        <v>154</v>
      </c>
      <c r="G78" s="554"/>
      <c r="H78" s="554"/>
      <c r="I78" s="554"/>
      <c r="J78" s="554"/>
      <c r="K78" s="554"/>
      <c r="L78" s="554"/>
      <c r="M78" s="554"/>
      <c r="N78" s="554"/>
      <c r="O78" s="554"/>
      <c r="P78" s="554"/>
      <c r="Q78" s="554"/>
      <c r="R78" s="554"/>
      <c r="S78" s="554"/>
      <c r="T78" s="554"/>
      <c r="U78" s="554"/>
      <c r="V78" s="554"/>
      <c r="W78" s="470"/>
      <c r="X78" s="213"/>
      <c r="Y78" s="214"/>
      <c r="Z78" s="214"/>
      <c r="AA78" s="471"/>
      <c r="AB78" s="471"/>
      <c r="AC78" s="471"/>
      <c r="AD78" s="471"/>
      <c r="AE78" s="215"/>
    </row>
    <row r="79" spans="3:34" ht="20.100000000000001" customHeight="1" x14ac:dyDescent="0.2">
      <c r="C79" s="266"/>
      <c r="D79" s="216"/>
      <c r="E79" s="220"/>
      <c r="F79" s="223"/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  <c r="T79" s="468"/>
      <c r="U79" s="468"/>
      <c r="V79" s="468"/>
      <c r="W79" s="341"/>
      <c r="X79" s="224"/>
      <c r="Y79" s="220"/>
      <c r="Z79" s="220"/>
      <c r="AA79" s="342"/>
      <c r="AB79" s="342"/>
      <c r="AC79" s="342"/>
      <c r="AD79" s="342"/>
      <c r="AE79" s="244"/>
    </row>
    <row r="80" spans="3:34" ht="20.100000000000001" customHeight="1" x14ac:dyDescent="0.2">
      <c r="C80" s="266"/>
      <c r="D80" s="472" t="s">
        <v>136</v>
      </c>
      <c r="E80" s="220"/>
      <c r="F80" s="223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  <c r="T80" s="468"/>
      <c r="U80" s="468"/>
      <c r="V80" s="468"/>
      <c r="W80" s="341"/>
      <c r="X80" s="224"/>
      <c r="Y80" s="220"/>
      <c r="Z80" s="220"/>
      <c r="AA80" s="342"/>
      <c r="AB80" s="342"/>
      <c r="AC80" s="342"/>
      <c r="AD80" s="342"/>
      <c r="AE80" s="244"/>
    </row>
    <row r="81" spans="3:31" ht="20.100000000000001" customHeight="1" x14ac:dyDescent="0.2">
      <c r="C81" s="266"/>
      <c r="D81" s="559" t="s">
        <v>7</v>
      </c>
      <c r="E81" s="560"/>
      <c r="F81" s="227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341"/>
      <c r="V81" s="341"/>
      <c r="W81" s="341"/>
      <c r="X81" s="224"/>
      <c r="Y81" s="220"/>
      <c r="Z81" s="220"/>
      <c r="AA81" s="220"/>
      <c r="AB81" s="220"/>
      <c r="AC81" s="220"/>
      <c r="AD81" s="220"/>
      <c r="AE81" s="244"/>
    </row>
    <row r="82" spans="3:31" ht="20.100000000000001" customHeight="1" x14ac:dyDescent="0.2">
      <c r="C82" s="346" t="str">
        <f>IF(D82&lt;&gt;"",1,"")</f>
        <v/>
      </c>
      <c r="D82" s="549" t="str">
        <f>IF(F82&lt;&gt;0,0,"")</f>
        <v/>
      </c>
      <c r="E82" s="550"/>
      <c r="F82" s="344"/>
      <c r="G82" s="561" t="s">
        <v>112</v>
      </c>
      <c r="H82" s="562"/>
      <c r="I82" s="562"/>
      <c r="J82" s="562"/>
      <c r="K82" s="562"/>
      <c r="L82" s="562"/>
      <c r="M82" s="562"/>
      <c r="N82" s="562"/>
      <c r="O82" s="562"/>
      <c r="P82" s="562"/>
      <c r="Q82" s="562"/>
      <c r="R82" s="562"/>
      <c r="S82" s="562"/>
      <c r="T82" s="562"/>
      <c r="U82" s="547"/>
      <c r="V82" s="547"/>
      <c r="W82" s="547"/>
      <c r="X82" s="547"/>
      <c r="Y82" s="547"/>
      <c r="Z82" s="547"/>
      <c r="AA82" s="547"/>
      <c r="AB82" s="547"/>
      <c r="AC82" s="547"/>
      <c r="AD82" s="547"/>
      <c r="AE82" s="244"/>
    </row>
    <row r="83" spans="3:31" ht="20.100000000000001" customHeight="1" x14ac:dyDescent="0.2">
      <c r="C83" s="266"/>
      <c r="D83" s="543"/>
      <c r="E83" s="544"/>
      <c r="F83" s="343"/>
      <c r="G83" s="452"/>
      <c r="H83" s="452"/>
      <c r="I83" s="452"/>
      <c r="J83" s="452"/>
      <c r="K83" s="452"/>
      <c r="L83" s="452"/>
      <c r="M83" s="452"/>
      <c r="N83" s="452"/>
      <c r="O83" s="452"/>
      <c r="P83" s="452"/>
      <c r="Q83" s="452"/>
      <c r="R83" s="452"/>
      <c r="S83" s="452"/>
      <c r="T83" s="452"/>
      <c r="U83" s="466"/>
      <c r="V83" s="466"/>
      <c r="W83" s="466"/>
      <c r="X83" s="466"/>
      <c r="Y83" s="466"/>
      <c r="Z83" s="466"/>
      <c r="AA83" s="466"/>
      <c r="AB83" s="466"/>
      <c r="AC83" s="466"/>
      <c r="AD83" s="466"/>
      <c r="AE83" s="244"/>
    </row>
    <row r="84" spans="3:31" ht="20.100000000000001" customHeight="1" x14ac:dyDescent="0.2">
      <c r="C84" s="346" t="str">
        <f>IF(D84&lt;&gt;"",1,"")</f>
        <v/>
      </c>
      <c r="D84" s="549" t="str">
        <f>IF(F84&lt;&gt;0,5,"")</f>
        <v/>
      </c>
      <c r="E84" s="550"/>
      <c r="F84" s="344"/>
      <c r="G84" s="563" t="s">
        <v>114</v>
      </c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244"/>
    </row>
    <row r="85" spans="3:31" ht="20.100000000000001" customHeight="1" x14ac:dyDescent="0.2">
      <c r="C85" s="266"/>
      <c r="D85" s="543"/>
      <c r="E85" s="544"/>
      <c r="F85" s="343"/>
      <c r="G85" s="563"/>
      <c r="H85" s="563"/>
      <c r="I85" s="563"/>
      <c r="J85" s="563"/>
      <c r="K85" s="563"/>
      <c r="L85" s="563"/>
      <c r="M85" s="563"/>
      <c r="N85" s="563"/>
      <c r="O85" s="563"/>
      <c r="P85" s="563"/>
      <c r="Q85" s="563"/>
      <c r="R85" s="563"/>
      <c r="S85" s="563"/>
      <c r="T85" s="563"/>
      <c r="U85" s="563"/>
      <c r="V85" s="563"/>
      <c r="W85" s="563"/>
      <c r="X85" s="563"/>
      <c r="Y85" s="563"/>
      <c r="Z85" s="563"/>
      <c r="AA85" s="563"/>
      <c r="AB85" s="563"/>
      <c r="AC85" s="563"/>
      <c r="AD85" s="563"/>
      <c r="AE85" s="244"/>
    </row>
    <row r="86" spans="3:31" ht="20.100000000000001" customHeight="1" x14ac:dyDescent="0.2">
      <c r="C86" s="346" t="str">
        <f>IF(D86&lt;&gt;"",1,"")</f>
        <v/>
      </c>
      <c r="D86" s="549" t="str">
        <f>IF(F86&lt;&gt;0,12,"")</f>
        <v/>
      </c>
      <c r="E86" s="550"/>
      <c r="F86" s="345"/>
      <c r="G86" s="563" t="s">
        <v>156</v>
      </c>
      <c r="H86" s="563"/>
      <c r="I86" s="563"/>
      <c r="J86" s="563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244"/>
    </row>
    <row r="87" spans="3:31" ht="20.100000000000001" customHeight="1" x14ac:dyDescent="0.2">
      <c r="C87" s="266"/>
      <c r="D87" s="469"/>
      <c r="E87" s="450"/>
      <c r="F87" s="343"/>
      <c r="G87" s="563"/>
      <c r="H87" s="563"/>
      <c r="I87" s="563"/>
      <c r="J87" s="563"/>
      <c r="K87" s="563"/>
      <c r="L87" s="563"/>
      <c r="M87" s="563"/>
      <c r="N87" s="563"/>
      <c r="O87" s="563"/>
      <c r="P87" s="563"/>
      <c r="Q87" s="563"/>
      <c r="R87" s="563"/>
      <c r="S87" s="563"/>
      <c r="T87" s="563"/>
      <c r="U87" s="563"/>
      <c r="V87" s="563"/>
      <c r="W87" s="563"/>
      <c r="X87" s="563"/>
      <c r="Y87" s="563"/>
      <c r="Z87" s="563"/>
      <c r="AA87" s="563"/>
      <c r="AB87" s="563"/>
      <c r="AC87" s="563"/>
      <c r="AD87" s="563"/>
      <c r="AE87" s="244"/>
    </row>
    <row r="88" spans="3:31" ht="20.100000000000001" customHeight="1" x14ac:dyDescent="0.2">
      <c r="C88" s="346" t="str">
        <f>IF(D88&lt;&gt;"",1,"")</f>
        <v/>
      </c>
      <c r="D88" s="549" t="str">
        <f>IF(F88&lt;&gt;0,19,"")</f>
        <v/>
      </c>
      <c r="E88" s="550"/>
      <c r="F88" s="345"/>
      <c r="G88" s="563" t="s">
        <v>115</v>
      </c>
      <c r="H88" s="563"/>
      <c r="I88" s="563"/>
      <c r="J88" s="563"/>
      <c r="K88" s="563"/>
      <c r="L88" s="563"/>
      <c r="M88" s="563"/>
      <c r="N88" s="563"/>
      <c r="O88" s="563"/>
      <c r="P88" s="563"/>
      <c r="Q88" s="563"/>
      <c r="R88" s="563"/>
      <c r="S88" s="563"/>
      <c r="T88" s="563"/>
      <c r="U88" s="563"/>
      <c r="V88" s="563"/>
      <c r="W88" s="563"/>
      <c r="X88" s="563"/>
      <c r="Y88" s="563"/>
      <c r="Z88" s="563"/>
      <c r="AA88" s="563"/>
      <c r="AB88" s="563"/>
      <c r="AC88" s="563"/>
      <c r="AD88" s="563"/>
      <c r="AE88" s="244"/>
    </row>
    <row r="89" spans="3:31" ht="20.100000000000001" customHeight="1" x14ac:dyDescent="0.2">
      <c r="C89" s="266"/>
      <c r="D89" s="469"/>
      <c r="E89" s="450"/>
      <c r="F89" s="343"/>
      <c r="G89" s="563"/>
      <c r="H89" s="563"/>
      <c r="I89" s="563"/>
      <c r="J89" s="563"/>
      <c r="K89" s="563"/>
      <c r="L89" s="563"/>
      <c r="M89" s="563"/>
      <c r="N89" s="563"/>
      <c r="O89" s="563"/>
      <c r="P89" s="563"/>
      <c r="Q89" s="563"/>
      <c r="R89" s="563"/>
      <c r="S89" s="563"/>
      <c r="T89" s="563"/>
      <c r="U89" s="563"/>
      <c r="V89" s="563"/>
      <c r="W89" s="563"/>
      <c r="X89" s="563"/>
      <c r="Y89" s="563"/>
      <c r="Z89" s="563"/>
      <c r="AA89" s="563"/>
      <c r="AB89" s="563"/>
      <c r="AC89" s="563"/>
      <c r="AD89" s="563"/>
      <c r="AE89" s="244"/>
    </row>
    <row r="90" spans="3:31" ht="20.100000000000001" customHeight="1" x14ac:dyDescent="0.2">
      <c r="C90" s="346" t="str">
        <f>IF(D90&lt;&gt;"",1,"")</f>
        <v/>
      </c>
      <c r="D90" s="549" t="str">
        <f>IF(F90&lt;&gt;0,26,"")</f>
        <v/>
      </c>
      <c r="E90" s="550"/>
      <c r="F90" s="344"/>
      <c r="G90" s="563" t="s">
        <v>157</v>
      </c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244"/>
    </row>
    <row r="91" spans="3:31" ht="20.100000000000001" customHeight="1" x14ac:dyDescent="0.2">
      <c r="C91" s="266"/>
      <c r="D91" s="572"/>
      <c r="E91" s="573"/>
      <c r="F91" s="343"/>
      <c r="G91" s="563"/>
      <c r="H91" s="56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244"/>
    </row>
    <row r="92" spans="3:31" ht="20.100000000000001" customHeight="1" x14ac:dyDescent="0.2">
      <c r="C92" s="346" t="str">
        <f>IF(D92&lt;&gt;"",1,"")</f>
        <v/>
      </c>
      <c r="D92" s="549" t="str">
        <f>IF(F92&lt;&gt;0,33,"")</f>
        <v/>
      </c>
      <c r="E92" s="550"/>
      <c r="F92" s="345"/>
      <c r="G92" s="563" t="s">
        <v>155</v>
      </c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244"/>
    </row>
    <row r="93" spans="3:31" ht="20.100000000000001" customHeight="1" x14ac:dyDescent="0.2">
      <c r="C93" s="266"/>
      <c r="D93" s="469"/>
      <c r="E93" s="450"/>
      <c r="F93" s="436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244"/>
    </row>
    <row r="94" spans="3:31" ht="20.100000000000001" customHeight="1" x14ac:dyDescent="0.2">
      <c r="C94" s="266"/>
      <c r="D94" s="549" t="str">
        <f>IF(F94&lt;&gt;0,40,"")</f>
        <v/>
      </c>
      <c r="E94" s="574"/>
      <c r="F94" s="436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244"/>
    </row>
    <row r="95" spans="3:31" ht="20.100000000000001" customHeight="1" x14ac:dyDescent="0.2">
      <c r="C95" s="346" t="str">
        <f>IF(D95&lt;&gt;"",1,"")</f>
        <v/>
      </c>
      <c r="D95" s="549" t="str">
        <f>IF(F95&lt;&gt;0,40,"")</f>
        <v/>
      </c>
      <c r="E95" s="550"/>
      <c r="F95" s="345"/>
      <c r="G95" s="563" t="s">
        <v>163</v>
      </c>
      <c r="H95" s="563"/>
      <c r="I95" s="563"/>
      <c r="J95" s="563"/>
      <c r="K95" s="563"/>
      <c r="L95" s="563"/>
      <c r="M95" s="563"/>
      <c r="N95" s="563"/>
      <c r="O95" s="563"/>
      <c r="P95" s="563"/>
      <c r="Q95" s="563"/>
      <c r="R95" s="563"/>
      <c r="S95" s="563"/>
      <c r="T95" s="563"/>
      <c r="U95" s="563"/>
      <c r="V95" s="563"/>
      <c r="W95" s="563"/>
      <c r="X95" s="563"/>
      <c r="Y95" s="563"/>
      <c r="Z95" s="563"/>
      <c r="AA95" s="563"/>
      <c r="AB95" s="563"/>
      <c r="AC95" s="563"/>
      <c r="AD95" s="563"/>
      <c r="AE95" s="244"/>
    </row>
    <row r="96" spans="3:31" ht="20.100000000000001" customHeight="1" x14ac:dyDescent="0.2">
      <c r="C96" s="266"/>
      <c r="D96" s="469"/>
      <c r="E96" s="450"/>
      <c r="F96" s="343"/>
      <c r="G96" s="563"/>
      <c r="H96" s="563"/>
      <c r="I96" s="563"/>
      <c r="J96" s="563"/>
      <c r="K96" s="563"/>
      <c r="L96" s="563"/>
      <c r="M96" s="563"/>
      <c r="N96" s="563"/>
      <c r="O96" s="563"/>
      <c r="P96" s="563"/>
      <c r="Q96" s="563"/>
      <c r="R96" s="563"/>
      <c r="S96" s="563"/>
      <c r="T96" s="563"/>
      <c r="U96" s="563"/>
      <c r="V96" s="563"/>
      <c r="W96" s="563"/>
      <c r="X96" s="563"/>
      <c r="Y96" s="563"/>
      <c r="Z96" s="563"/>
      <c r="AA96" s="563"/>
      <c r="AB96" s="563"/>
      <c r="AC96" s="563"/>
      <c r="AD96" s="563"/>
      <c r="AE96" s="244"/>
    </row>
    <row r="97" spans="3:31" ht="20.100000000000001" customHeight="1" x14ac:dyDescent="0.2">
      <c r="C97" s="346" t="str">
        <f>IF(D97&lt;&gt;"",1,"")</f>
        <v/>
      </c>
      <c r="D97" s="557" t="str">
        <f>IF(F97&lt;&gt;0,45,"")</f>
        <v/>
      </c>
      <c r="E97" s="558"/>
      <c r="F97" s="345"/>
      <c r="G97" s="563" t="s">
        <v>164</v>
      </c>
      <c r="H97" s="563"/>
      <c r="I97" s="563"/>
      <c r="J97" s="563"/>
      <c r="K97" s="563"/>
      <c r="L97" s="563"/>
      <c r="M97" s="563"/>
      <c r="N97" s="563"/>
      <c r="O97" s="563"/>
      <c r="P97" s="563"/>
      <c r="Q97" s="563"/>
      <c r="R97" s="563"/>
      <c r="S97" s="563"/>
      <c r="T97" s="563"/>
      <c r="U97" s="563"/>
      <c r="V97" s="563"/>
      <c r="W97" s="563"/>
      <c r="X97" s="563"/>
      <c r="Y97" s="563"/>
      <c r="Z97" s="563"/>
      <c r="AA97" s="563"/>
      <c r="AB97" s="563"/>
      <c r="AC97" s="563"/>
      <c r="AD97" s="563"/>
      <c r="AE97" s="244"/>
    </row>
    <row r="98" spans="3:31" ht="20.100000000000001" customHeight="1" thickBot="1" x14ac:dyDescent="0.25">
      <c r="C98" s="273" t="str">
        <f>IF(D98&lt;&gt;0,1,"")</f>
        <v/>
      </c>
      <c r="D98" s="551">
        <f>IF(SUM(C82:C97)&gt;1,0,SUM(D82:E97))</f>
        <v>0</v>
      </c>
      <c r="E98" s="552"/>
      <c r="F98" s="348" t="s">
        <v>159</v>
      </c>
      <c r="G98" s="571"/>
      <c r="H98" s="571"/>
      <c r="I98" s="571"/>
      <c r="J98" s="571"/>
      <c r="K98" s="571"/>
      <c r="L98" s="571"/>
      <c r="M98" s="571"/>
      <c r="N98" s="571"/>
      <c r="O98" s="571"/>
      <c r="P98" s="571"/>
      <c r="Q98" s="57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1"/>
      <c r="AE98" s="243"/>
    </row>
    <row r="99" spans="3:31" ht="20.100000000000001" customHeight="1" thickTop="1" x14ac:dyDescent="0.2"/>
  </sheetData>
  <sheetProtection algorithmName="SHA-512" hashValue="ZMYE5FRb9m3EBZWGlbId8pSVkCm51A5rdf2zjnsw4Ob4KuYcqL3kEnfh4u0/AVKD5j529G8b7VbSrCbbGyk9Pg==" saltValue="rK1lYE21p/v8BOqNiUknqQ==" spinCount="100000" sheet="1" selectLockedCells="1"/>
  <mergeCells count="100">
    <mergeCell ref="G86:AD87"/>
    <mergeCell ref="G90:AD91"/>
    <mergeCell ref="G95:AD96"/>
    <mergeCell ref="D90:E90"/>
    <mergeCell ref="D95:E95"/>
    <mergeCell ref="D94:E94"/>
    <mergeCell ref="D92:E92"/>
    <mergeCell ref="G92:AD94"/>
    <mergeCell ref="D98:E98"/>
    <mergeCell ref="G88:AD89"/>
    <mergeCell ref="G97:AD98"/>
    <mergeCell ref="D97:E97"/>
    <mergeCell ref="D91:E91"/>
    <mergeCell ref="D85:E85"/>
    <mergeCell ref="D84:E84"/>
    <mergeCell ref="D86:E86"/>
    <mergeCell ref="D88:E88"/>
    <mergeCell ref="D81:E81"/>
    <mergeCell ref="D83:E83"/>
    <mergeCell ref="D82:E82"/>
    <mergeCell ref="AL8:AM8"/>
    <mergeCell ref="G27:AD28"/>
    <mergeCell ref="F11:V11"/>
    <mergeCell ref="D75:E75"/>
    <mergeCell ref="D35:E35"/>
    <mergeCell ref="G17:AD17"/>
    <mergeCell ref="G19:AD20"/>
    <mergeCell ref="D41:E41"/>
    <mergeCell ref="G40:AD41"/>
    <mergeCell ref="G44:AD45"/>
    <mergeCell ref="G38:AD39"/>
    <mergeCell ref="G68:AD69"/>
    <mergeCell ref="G66:AD67"/>
    <mergeCell ref="G60:AD60"/>
    <mergeCell ref="F56:V56"/>
    <mergeCell ref="G64:AD65"/>
    <mergeCell ref="G82:AD82"/>
    <mergeCell ref="G84:AD85"/>
    <mergeCell ref="G72:AD73"/>
    <mergeCell ref="G70:AD71"/>
    <mergeCell ref="F78:V78"/>
    <mergeCell ref="G74:AD74"/>
    <mergeCell ref="G62:AD62"/>
    <mergeCell ref="D68:E68"/>
    <mergeCell ref="D74:E74"/>
    <mergeCell ref="D53:E53"/>
    <mergeCell ref="D59:E59"/>
    <mergeCell ref="D72:E72"/>
    <mergeCell ref="D66:E66"/>
    <mergeCell ref="D70:E70"/>
    <mergeCell ref="D64:E64"/>
    <mergeCell ref="D63:E63"/>
    <mergeCell ref="D62:E62"/>
    <mergeCell ref="I7:Z7"/>
    <mergeCell ref="F7:G7"/>
    <mergeCell ref="D29:E29"/>
    <mergeCell ref="D28:E28"/>
    <mergeCell ref="D27:E27"/>
    <mergeCell ref="D14:E14"/>
    <mergeCell ref="D21:E21"/>
    <mergeCell ref="D20:E20"/>
    <mergeCell ref="D19:E19"/>
    <mergeCell ref="G25:AD26"/>
    <mergeCell ref="D16:E16"/>
    <mergeCell ref="D18:E18"/>
    <mergeCell ref="D23:E23"/>
    <mergeCell ref="D22:E22"/>
    <mergeCell ref="G29:AD29"/>
    <mergeCell ref="D17:E17"/>
    <mergeCell ref="D37:E37"/>
    <mergeCell ref="D30:E30"/>
    <mergeCell ref="D40:E40"/>
    <mergeCell ref="G49:AD50"/>
    <mergeCell ref="F32:V32"/>
    <mergeCell ref="G36:AD36"/>
    <mergeCell ref="D39:E39"/>
    <mergeCell ref="D42:E42"/>
    <mergeCell ref="D36:E36"/>
    <mergeCell ref="G51:AD52"/>
    <mergeCell ref="D45:E45"/>
    <mergeCell ref="D46:E46"/>
    <mergeCell ref="D60:E60"/>
    <mergeCell ref="G42:AD43"/>
    <mergeCell ref="G46:AD48"/>
    <mergeCell ref="AJ4:AW7"/>
    <mergeCell ref="AX4:AY6"/>
    <mergeCell ref="F9:G9"/>
    <mergeCell ref="I9:Z9"/>
    <mergeCell ref="D61:E61"/>
    <mergeCell ref="N4:AA5"/>
    <mergeCell ref="G15:AD15"/>
    <mergeCell ref="G21:AD22"/>
    <mergeCell ref="D24:E24"/>
    <mergeCell ref="D26:E26"/>
    <mergeCell ref="D25:E25"/>
    <mergeCell ref="D15:E15"/>
    <mergeCell ref="D38:E38"/>
    <mergeCell ref="G23:AD24"/>
    <mergeCell ref="D43:E43"/>
    <mergeCell ref="D44:E44"/>
  </mergeCells>
  <phoneticPr fontId="21" type="noConversion"/>
  <pageMargins left="0.25" right="0.25" top="0.75" bottom="0.75" header="0.3" footer="0.3"/>
  <pageSetup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3:Q20"/>
  <sheetViews>
    <sheetView showGridLines="0" workbookViewId="0">
      <selection activeCell="F12" sqref="F12"/>
    </sheetView>
  </sheetViews>
  <sheetFormatPr defaultColWidth="9.140625" defaultRowHeight="12.75" x14ac:dyDescent="0.2"/>
  <cols>
    <col min="1" max="17" width="5.7109375" style="80" customWidth="1"/>
    <col min="18" max="16384" width="9.140625" style="80"/>
  </cols>
  <sheetData>
    <row r="3" spans="2:17" ht="13.5" thickBot="1" x14ac:dyDescent="0.25"/>
    <row r="4" spans="2:17" ht="15.75" customHeight="1" thickTop="1" x14ac:dyDescent="0.2">
      <c r="B4" s="134"/>
      <c r="C4" s="135"/>
      <c r="D4" s="135"/>
      <c r="E4" s="136"/>
      <c r="F4" s="137"/>
      <c r="G4" s="527" t="s">
        <v>55</v>
      </c>
      <c r="H4" s="527"/>
      <c r="I4" s="527"/>
      <c r="J4" s="527"/>
      <c r="K4" s="527"/>
      <c r="L4" s="527"/>
      <c r="M4" s="527"/>
      <c r="N4" s="135"/>
      <c r="O4" s="135"/>
      <c r="P4" s="135"/>
      <c r="Q4" s="138"/>
    </row>
    <row r="5" spans="2:17" ht="15.75" customHeight="1" x14ac:dyDescent="0.2">
      <c r="B5" s="139"/>
      <c r="C5" s="84"/>
      <c r="D5" s="84"/>
      <c r="E5" s="81"/>
      <c r="F5" s="81"/>
      <c r="G5" s="528"/>
      <c r="H5" s="528"/>
      <c r="I5" s="528"/>
      <c r="J5" s="528"/>
      <c r="K5" s="528"/>
      <c r="L5" s="528"/>
      <c r="M5" s="528"/>
      <c r="N5" s="93"/>
      <c r="O5" s="93"/>
      <c r="P5" s="84"/>
      <c r="Q5" s="149"/>
    </row>
    <row r="6" spans="2:17" ht="12.75" customHeight="1" x14ac:dyDescent="0.2">
      <c r="B6" s="139"/>
      <c r="C6" s="84"/>
      <c r="D6" s="84"/>
      <c r="E6" s="208"/>
      <c r="F6" s="84"/>
      <c r="G6" s="84"/>
      <c r="H6" s="84"/>
      <c r="I6" s="207"/>
      <c r="J6" s="207"/>
      <c r="K6" s="207"/>
      <c r="L6" s="128"/>
      <c r="M6" s="101"/>
      <c r="N6" s="128"/>
      <c r="O6" s="128"/>
      <c r="P6" s="84"/>
      <c r="Q6" s="149"/>
    </row>
    <row r="7" spans="2:17" ht="12.75" customHeight="1" x14ac:dyDescent="0.2">
      <c r="B7" s="139"/>
      <c r="C7" s="84"/>
      <c r="D7" s="84"/>
      <c r="E7" s="208"/>
      <c r="F7" s="151"/>
      <c r="G7" s="84"/>
      <c r="H7" s="84"/>
      <c r="I7" s="84"/>
      <c r="J7" s="84"/>
      <c r="K7" s="84"/>
      <c r="L7" s="82"/>
      <c r="M7" s="82"/>
      <c r="N7" s="128"/>
      <c r="O7" s="128"/>
      <c r="P7" s="84"/>
      <c r="Q7" s="149"/>
    </row>
    <row r="8" spans="2:17" x14ac:dyDescent="0.2">
      <c r="B8" s="139"/>
      <c r="C8" s="84"/>
      <c r="D8" s="84"/>
      <c r="E8" s="100"/>
      <c r="F8" s="84"/>
      <c r="G8" s="84"/>
      <c r="H8" s="106"/>
      <c r="I8" s="84"/>
      <c r="J8" s="84"/>
      <c r="K8" s="101"/>
      <c r="L8" s="84"/>
      <c r="M8" s="133"/>
      <c r="N8" s="102"/>
      <c r="O8" s="102"/>
      <c r="P8" s="84"/>
      <c r="Q8" s="149"/>
    </row>
    <row r="9" spans="2:17" x14ac:dyDescent="0.2">
      <c r="B9" s="141"/>
      <c r="C9" s="82"/>
      <c r="D9" s="82"/>
      <c r="E9" s="84"/>
      <c r="F9" s="151"/>
      <c r="G9" s="113"/>
      <c r="H9" s="113"/>
      <c r="I9" s="113"/>
      <c r="J9" s="82"/>
      <c r="K9" s="94"/>
      <c r="L9" s="94"/>
      <c r="M9" s="132"/>
      <c r="N9" s="106"/>
      <c r="O9" s="106"/>
      <c r="P9" s="107"/>
      <c r="Q9" s="149"/>
    </row>
    <row r="10" spans="2:17" x14ac:dyDescent="0.2">
      <c r="B10" s="141"/>
      <c r="C10" s="101"/>
      <c r="D10" s="113"/>
      <c r="E10" s="113"/>
      <c r="F10" s="113"/>
      <c r="G10" s="82"/>
      <c r="H10" s="110"/>
      <c r="I10" s="84"/>
      <c r="J10" s="129"/>
      <c r="K10" s="129"/>
      <c r="L10" s="129"/>
      <c r="M10" s="209"/>
      <c r="N10" s="106"/>
      <c r="O10" s="106"/>
      <c r="P10" s="107"/>
      <c r="Q10" s="149"/>
    </row>
    <row r="11" spans="2:17" x14ac:dyDescent="0.2">
      <c r="B11" s="141"/>
      <c r="C11" s="101"/>
      <c r="D11" s="13" t="s">
        <v>56</v>
      </c>
      <c r="E11" s="129"/>
      <c r="F11" s="201" t="s">
        <v>127</v>
      </c>
      <c r="G11" s="203"/>
      <c r="H11" s="13"/>
      <c r="I11" s="13" t="s">
        <v>7</v>
      </c>
      <c r="J11" s="129"/>
      <c r="K11" s="129"/>
      <c r="L11" s="129"/>
      <c r="M11" s="129"/>
      <c r="N11" s="106"/>
      <c r="O11" s="106"/>
      <c r="P11" s="107"/>
      <c r="Q11" s="149"/>
    </row>
    <row r="12" spans="2:17" x14ac:dyDescent="0.2">
      <c r="B12" s="141"/>
      <c r="C12" s="101"/>
      <c r="D12" s="13" t="s">
        <v>124</v>
      </c>
      <c r="E12" s="129"/>
      <c r="F12" s="445"/>
      <c r="G12" s="202" t="str">
        <f>IF(F12&lt;&gt;"",3,"")</f>
        <v/>
      </c>
      <c r="H12" s="205" t="str">
        <f>IF(G12&lt;&gt;"",1,"")</f>
        <v/>
      </c>
      <c r="I12" s="13">
        <v>3</v>
      </c>
      <c r="J12" s="129"/>
      <c r="K12" s="129"/>
      <c r="L12" s="210"/>
      <c r="M12" s="200" t="s">
        <v>128</v>
      </c>
      <c r="N12" s="106"/>
      <c r="O12" s="106"/>
      <c r="P12" s="107"/>
      <c r="Q12" s="149"/>
    </row>
    <row r="13" spans="2:17" x14ac:dyDescent="0.2">
      <c r="B13" s="139"/>
      <c r="C13" s="101"/>
      <c r="D13" s="13" t="s">
        <v>125</v>
      </c>
      <c r="E13" s="129"/>
      <c r="F13" s="424"/>
      <c r="G13" s="202" t="str">
        <f>IF(F13&lt;&gt;"",4,"")</f>
        <v/>
      </c>
      <c r="H13" s="205" t="str">
        <f>IF(G13&lt;&gt;"",1,"")</f>
        <v/>
      </c>
      <c r="I13" s="13">
        <v>4</v>
      </c>
      <c r="J13" s="129"/>
      <c r="K13" s="129"/>
      <c r="L13" s="129"/>
      <c r="M13" s="113"/>
      <c r="N13" s="84"/>
      <c r="O13" s="84"/>
      <c r="P13" s="84"/>
      <c r="Q13" s="140"/>
    </row>
    <row r="14" spans="2:17" x14ac:dyDescent="0.2">
      <c r="B14" s="139"/>
      <c r="C14" s="101"/>
      <c r="D14" s="13" t="s">
        <v>126</v>
      </c>
      <c r="E14" s="129"/>
      <c r="F14" s="337"/>
      <c r="G14" s="202" t="str">
        <f>IF(F14&lt;&gt;"",5,"")</f>
        <v/>
      </c>
      <c r="H14" s="205" t="str">
        <f>IF(G14&lt;&gt;"",1,"")</f>
        <v/>
      </c>
      <c r="I14" s="13">
        <v>5</v>
      </c>
      <c r="J14" s="129"/>
      <c r="K14" s="129"/>
      <c r="L14" s="210"/>
      <c r="M14" s="204" t="s">
        <v>129</v>
      </c>
      <c r="N14" s="84"/>
      <c r="O14" s="84"/>
      <c r="P14" s="84"/>
      <c r="Q14" s="140"/>
    </row>
    <row r="15" spans="2:17" x14ac:dyDescent="0.2">
      <c r="B15" s="139"/>
      <c r="C15" s="129"/>
      <c r="D15" s="129"/>
      <c r="E15" s="129"/>
      <c r="F15" s="200" t="s">
        <v>30</v>
      </c>
      <c r="G15" s="206">
        <f>IF(SUM(H12:H14)&gt;1,0,SUM(G12:G14))</f>
        <v>0</v>
      </c>
      <c r="H15" s="84"/>
      <c r="I15" s="84"/>
      <c r="J15" s="129"/>
      <c r="K15" s="129"/>
      <c r="L15" s="129"/>
      <c r="M15" s="84"/>
      <c r="N15" s="84"/>
      <c r="O15" s="84"/>
      <c r="P15" s="84"/>
      <c r="Q15" s="140"/>
    </row>
    <row r="16" spans="2:17" x14ac:dyDescent="0.2">
      <c r="B16" s="139"/>
      <c r="C16" s="84"/>
      <c r="D16" s="84"/>
      <c r="E16" s="112"/>
      <c r="F16" s="129"/>
      <c r="G16" s="129"/>
      <c r="H16" s="129"/>
      <c r="I16" s="129"/>
      <c r="J16" s="129"/>
      <c r="K16" s="84"/>
      <c r="L16" s="94"/>
      <c r="M16" s="204"/>
      <c r="N16" s="84"/>
      <c r="O16" s="84"/>
      <c r="P16" s="84"/>
      <c r="Q16" s="140"/>
    </row>
    <row r="17" spans="2:17" x14ac:dyDescent="0.2">
      <c r="B17" s="139"/>
      <c r="C17" s="84"/>
      <c r="D17" s="84"/>
      <c r="E17" s="112"/>
      <c r="F17" s="129"/>
      <c r="G17" s="129"/>
      <c r="H17" s="129"/>
      <c r="I17" s="129"/>
      <c r="J17" s="129"/>
      <c r="K17" s="84"/>
      <c r="L17" s="84"/>
      <c r="M17" s="84"/>
      <c r="N17" s="84"/>
      <c r="O17" s="84"/>
      <c r="P17" s="84"/>
      <c r="Q17" s="140"/>
    </row>
    <row r="18" spans="2:17" x14ac:dyDescent="0.2">
      <c r="B18" s="139"/>
      <c r="C18" s="84"/>
      <c r="D18" s="84"/>
      <c r="E18" s="112"/>
      <c r="F18" s="129"/>
      <c r="G18" s="129"/>
      <c r="H18" s="129"/>
      <c r="I18" s="129"/>
      <c r="J18" s="129"/>
      <c r="K18" s="84"/>
      <c r="L18" s="84"/>
      <c r="M18" s="84"/>
      <c r="N18" s="84"/>
      <c r="O18" s="84"/>
      <c r="P18" s="84"/>
      <c r="Q18" s="140"/>
    </row>
    <row r="19" spans="2:17" ht="13.5" thickBot="1" x14ac:dyDescent="0.25">
      <c r="B19" s="142"/>
      <c r="C19" s="143"/>
      <c r="D19" s="143"/>
      <c r="E19" s="144"/>
      <c r="F19" s="145"/>
      <c r="G19" s="146"/>
      <c r="H19" s="146"/>
      <c r="I19" s="146"/>
      <c r="J19" s="147"/>
      <c r="K19" s="143"/>
      <c r="L19" s="143"/>
      <c r="M19" s="143"/>
      <c r="N19" s="143"/>
      <c r="O19" s="143"/>
      <c r="P19" s="143"/>
      <c r="Q19" s="148"/>
    </row>
    <row r="20" spans="2:17" ht="13.5" thickTop="1" x14ac:dyDescent="0.2"/>
  </sheetData>
  <sheetProtection password="EC65" sheet="1" selectLockedCells="1"/>
  <mergeCells count="1">
    <mergeCell ref="G4:M5"/>
  </mergeCells>
  <phoneticPr fontId="21" type="noConversion"/>
  <conditionalFormatting sqref="H8 H10">
    <cfRule type="expression" dxfId="1" priority="1" stopIfTrue="1">
      <formula>ISERROR(H8)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3:M56"/>
  <sheetViews>
    <sheetView showGridLines="0" workbookViewId="0">
      <selection activeCell="D50" sqref="D50"/>
    </sheetView>
  </sheetViews>
  <sheetFormatPr defaultColWidth="9.140625" defaultRowHeight="12.75" x14ac:dyDescent="0.2"/>
  <cols>
    <col min="1" max="1" width="5.7109375" style="211" customWidth="1"/>
    <col min="2" max="13" width="7.140625" style="211" customWidth="1"/>
    <col min="14" max="15" width="5.7109375" style="211" customWidth="1"/>
    <col min="16" max="16384" width="9.140625" style="211"/>
  </cols>
  <sheetData>
    <row r="3" spans="2:13" ht="13.5" thickBot="1" x14ac:dyDescent="0.25"/>
    <row r="4" spans="2:13" ht="15.75" customHeight="1" thickTop="1" x14ac:dyDescent="0.2">
      <c r="B4" s="580" t="s">
        <v>63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2"/>
    </row>
    <row r="5" spans="2:13" ht="15.75" customHeight="1" x14ac:dyDescent="0.2">
      <c r="B5" s="583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5"/>
    </row>
    <row r="6" spans="2:13" ht="15.75" customHeight="1" x14ac:dyDescent="0.2">
      <c r="B6" s="216"/>
      <c r="C6" s="217"/>
      <c r="D6" s="217"/>
      <c r="E6" s="260"/>
      <c r="F6" s="260"/>
      <c r="G6" s="260"/>
      <c r="H6" s="260"/>
      <c r="I6" s="260"/>
      <c r="J6" s="260"/>
      <c r="K6" s="260"/>
      <c r="L6" s="218"/>
      <c r="M6" s="219"/>
    </row>
    <row r="7" spans="2:13" ht="12.75" customHeight="1" x14ac:dyDescent="0.25">
      <c r="B7" s="216"/>
      <c r="C7" s="279" t="s">
        <v>130</v>
      </c>
      <c r="D7" s="276"/>
      <c r="E7" s="220"/>
      <c r="F7" s="220"/>
      <c r="G7" s="280"/>
      <c r="H7" s="280"/>
      <c r="I7" s="280"/>
      <c r="J7" s="221"/>
      <c r="K7" s="222"/>
      <c r="L7" s="221"/>
      <c r="M7" s="168"/>
    </row>
    <row r="8" spans="2:13" ht="12.75" customHeight="1" x14ac:dyDescent="0.2">
      <c r="B8" s="216"/>
      <c r="C8" s="208"/>
      <c r="D8" s="223"/>
      <c r="E8" s="8" t="s">
        <v>76</v>
      </c>
      <c r="F8" s="220"/>
      <c r="G8" s="220"/>
      <c r="H8" s="220"/>
      <c r="I8" s="220"/>
      <c r="J8" s="224"/>
      <c r="K8" s="224"/>
      <c r="L8" s="221"/>
      <c r="M8" s="225"/>
    </row>
    <row r="9" spans="2:13" x14ac:dyDescent="0.2">
      <c r="B9" s="216"/>
      <c r="C9" s="226"/>
      <c r="D9" s="223"/>
      <c r="E9" s="222"/>
      <c r="F9" s="222"/>
      <c r="G9" s="224"/>
      <c r="H9" s="224"/>
      <c r="I9" s="220"/>
      <c r="J9" s="220"/>
      <c r="K9" s="227"/>
      <c r="L9" s="228"/>
      <c r="M9" s="168"/>
    </row>
    <row r="10" spans="2:13" x14ac:dyDescent="0.2">
      <c r="B10" s="229"/>
      <c r="C10" s="220"/>
      <c r="D10" s="230"/>
      <c r="E10" s="287"/>
      <c r="F10" s="222"/>
      <c r="G10" s="288" t="s">
        <v>139</v>
      </c>
      <c r="H10" s="231"/>
      <c r="I10" s="289" t="s">
        <v>133</v>
      </c>
      <c r="J10" s="232"/>
      <c r="K10" s="227"/>
      <c r="L10" s="233"/>
      <c r="M10" s="234"/>
    </row>
    <row r="11" spans="2:13" ht="15.75" x14ac:dyDescent="0.25">
      <c r="B11" s="229"/>
      <c r="C11" s="235"/>
      <c r="D11" s="231"/>
      <c r="E11" s="267"/>
      <c r="F11" s="160"/>
      <c r="G11" s="161" t="s">
        <v>73</v>
      </c>
      <c r="H11" s="236"/>
      <c r="I11" s="290"/>
      <c r="J11" s="286" t="str">
        <f>IF(I11&lt;&gt;0,20,"")</f>
        <v/>
      </c>
      <c r="K11" s="268" t="str">
        <f>IF(I11&lt;&gt;"",1,"")</f>
        <v/>
      </c>
      <c r="L11" s="233"/>
      <c r="M11" s="237"/>
    </row>
    <row r="12" spans="2:13" ht="15" customHeight="1" x14ac:dyDescent="0.25">
      <c r="B12" s="229"/>
      <c r="C12" s="238"/>
      <c r="D12" s="12"/>
      <c r="E12" s="231"/>
      <c r="F12" s="160"/>
      <c r="G12" s="161" t="s">
        <v>74</v>
      </c>
      <c r="H12" s="236"/>
      <c r="I12" s="290"/>
      <c r="J12" s="286" t="str">
        <f>IF(I12&lt;&gt;0,15,"")</f>
        <v/>
      </c>
      <c r="K12" s="268" t="str">
        <f>IF(I12&lt;&gt;"",1,"")</f>
        <v/>
      </c>
      <c r="L12" s="233"/>
      <c r="M12" s="237"/>
    </row>
    <row r="13" spans="2:13" ht="15" customHeight="1" x14ac:dyDescent="0.25">
      <c r="B13" s="229"/>
      <c r="C13" s="224"/>
      <c r="D13" s="12"/>
      <c r="E13" s="231"/>
      <c r="F13" s="160"/>
      <c r="G13" s="161" t="s">
        <v>75</v>
      </c>
      <c r="H13" s="236"/>
      <c r="I13" s="290"/>
      <c r="J13" s="286" t="str">
        <f>IF(I13&lt;&gt;0,10,"")</f>
        <v/>
      </c>
      <c r="K13" s="268" t="str">
        <f>IF(I13&lt;&gt;"",1,"")</f>
        <v/>
      </c>
      <c r="L13" s="233"/>
      <c r="M13" s="237"/>
    </row>
    <row r="14" spans="2:13" ht="15" customHeight="1" thickBot="1" x14ac:dyDescent="0.25">
      <c r="B14" s="216"/>
      <c r="C14" s="239"/>
      <c r="D14" s="12"/>
      <c r="E14" s="231"/>
      <c r="F14" s="162"/>
      <c r="G14" s="161" t="s">
        <v>160</v>
      </c>
      <c r="H14" s="236"/>
      <c r="I14" s="291"/>
      <c r="J14" s="286" t="str">
        <f>IF(I14&lt;&gt;0,5,"")</f>
        <v/>
      </c>
      <c r="K14" s="268" t="str">
        <f>IF(I14&lt;&gt;"",1,"")</f>
        <v/>
      </c>
      <c r="L14" s="222"/>
      <c r="M14" s="237"/>
    </row>
    <row r="15" spans="2:13" ht="15" customHeight="1" thickTop="1" x14ac:dyDescent="0.2">
      <c r="B15" s="216"/>
      <c r="C15" s="239"/>
      <c r="D15" s="12"/>
      <c r="E15" s="231"/>
      <c r="F15" s="162"/>
      <c r="G15" s="161"/>
      <c r="H15" s="236"/>
      <c r="I15" s="284" t="s">
        <v>7</v>
      </c>
      <c r="J15" s="286">
        <f>IF(K15&gt;1,0,SUM(J11:J14))</f>
        <v>0</v>
      </c>
      <c r="K15" s="265">
        <f>SUM(K11:K14)</f>
        <v>0</v>
      </c>
      <c r="L15" s="222"/>
      <c r="M15" s="237"/>
    </row>
    <row r="16" spans="2:13" ht="15" customHeight="1" thickBot="1" x14ac:dyDescent="0.25">
      <c r="B16" s="240"/>
      <c r="C16" s="241"/>
      <c r="D16" s="153"/>
      <c r="E16" s="154"/>
      <c r="F16" s="153"/>
      <c r="G16" s="155"/>
      <c r="H16" s="156"/>
      <c r="I16" s="242"/>
      <c r="J16" s="242"/>
      <c r="K16" s="242"/>
      <c r="L16" s="242"/>
      <c r="M16" s="243"/>
    </row>
    <row r="17" spans="2:13" ht="15" customHeight="1" thickTop="1" x14ac:dyDescent="0.2">
      <c r="B17" s="216"/>
      <c r="C17" s="422"/>
      <c r="D17" s="165"/>
      <c r="E17" s="164"/>
      <c r="F17" s="165"/>
      <c r="G17" s="166"/>
      <c r="H17" s="167"/>
      <c r="I17" s="214"/>
      <c r="J17" s="214"/>
      <c r="K17" s="214"/>
      <c r="L17" s="214"/>
      <c r="M17" s="215"/>
    </row>
    <row r="18" spans="2:13" ht="15" customHeight="1" x14ac:dyDescent="0.25">
      <c r="B18" s="216"/>
      <c r="C18" s="278" t="s">
        <v>77</v>
      </c>
      <c r="D18" s="169"/>
      <c r="E18" s="159"/>
      <c r="F18" s="15"/>
      <c r="G18" s="7"/>
      <c r="H18" s="13"/>
      <c r="I18" s="220"/>
      <c r="J18" s="220"/>
      <c r="K18" s="220"/>
      <c r="L18" s="220"/>
      <c r="M18" s="244"/>
    </row>
    <row r="19" spans="2:13" ht="11.1" customHeight="1" x14ac:dyDescent="0.2">
      <c r="B19" s="216"/>
      <c r="C19" s="239"/>
      <c r="D19" s="15" t="s">
        <v>78</v>
      </c>
      <c r="E19" s="159"/>
      <c r="F19" s="15"/>
      <c r="G19" s="7"/>
      <c r="H19" s="13"/>
      <c r="I19" s="220"/>
      <c r="J19" s="220"/>
      <c r="K19" s="220"/>
      <c r="L19" s="220"/>
      <c r="M19" s="244"/>
    </row>
    <row r="20" spans="2:13" ht="11.1" customHeight="1" x14ac:dyDescent="0.2">
      <c r="B20" s="216"/>
      <c r="C20" s="239"/>
      <c r="D20" s="15" t="s">
        <v>79</v>
      </c>
      <c r="E20" s="159"/>
      <c r="F20" s="15"/>
      <c r="G20" s="7"/>
      <c r="H20" s="13"/>
      <c r="I20" s="220"/>
      <c r="J20" s="220"/>
      <c r="K20" s="220"/>
      <c r="L20" s="220"/>
      <c r="M20" s="244"/>
    </row>
    <row r="21" spans="2:13" ht="11.1" customHeight="1" x14ac:dyDescent="0.2">
      <c r="B21" s="216"/>
      <c r="C21" s="239"/>
      <c r="D21" s="15" t="s">
        <v>80</v>
      </c>
      <c r="E21" s="159"/>
      <c r="F21" s="15"/>
      <c r="G21" s="7"/>
      <c r="H21" s="13"/>
      <c r="I21" s="220"/>
      <c r="J21" s="220"/>
      <c r="K21" s="220"/>
      <c r="L21" s="220"/>
      <c r="M21" s="244"/>
    </row>
    <row r="22" spans="2:13" ht="11.1" customHeight="1" x14ac:dyDescent="0.2">
      <c r="B22" s="216"/>
      <c r="C22" s="239"/>
      <c r="D22" s="15"/>
      <c r="E22" s="159"/>
      <c r="F22" s="15"/>
      <c r="G22" s="7"/>
      <c r="H22" s="13"/>
      <c r="I22" s="220"/>
      <c r="J22" s="220"/>
      <c r="K22" s="220"/>
      <c r="L22" s="220"/>
      <c r="M22" s="244"/>
    </row>
    <row r="23" spans="2:13" ht="24.95" customHeight="1" x14ac:dyDescent="0.2">
      <c r="B23" s="216"/>
      <c r="C23" s="576" t="s">
        <v>132</v>
      </c>
      <c r="D23" s="576"/>
      <c r="E23" s="576"/>
      <c r="F23" s="245"/>
      <c r="G23" s="245"/>
      <c r="H23" s="246"/>
      <c r="I23" s="247"/>
      <c r="J23" s="247"/>
      <c r="K23" s="247"/>
      <c r="L23" s="247"/>
      <c r="M23" s="248"/>
    </row>
    <row r="24" spans="2:13" ht="24.95" customHeight="1" x14ac:dyDescent="0.2">
      <c r="B24" s="216" t="str">
        <f>IF(D24&lt;&gt;"",1,"")</f>
        <v/>
      </c>
      <c r="C24" s="285" t="str">
        <f>IF(D24&lt;&gt;0,1,"")</f>
        <v/>
      </c>
      <c r="D24" s="292"/>
      <c r="E24" s="577" t="s">
        <v>65</v>
      </c>
      <c r="F24" s="578"/>
      <c r="G24" s="578"/>
      <c r="H24" s="578"/>
      <c r="I24" s="578"/>
      <c r="J24" s="578"/>
      <c r="K24" s="578"/>
      <c r="L24" s="578"/>
      <c r="M24" s="579"/>
    </row>
    <row r="25" spans="2:13" ht="24.95" customHeight="1" x14ac:dyDescent="0.2">
      <c r="B25" s="216" t="str">
        <f>IF(D25&lt;&gt;"",1,"")</f>
        <v/>
      </c>
      <c r="C25" s="285" t="str">
        <f>IF(D25&lt;&gt;0,2,"")</f>
        <v/>
      </c>
      <c r="D25" s="292"/>
      <c r="E25" s="577" t="s">
        <v>68</v>
      </c>
      <c r="F25" s="578"/>
      <c r="G25" s="578"/>
      <c r="H25" s="578"/>
      <c r="I25" s="578"/>
      <c r="J25" s="578"/>
      <c r="K25" s="578"/>
      <c r="L25" s="578"/>
      <c r="M25" s="579"/>
    </row>
    <row r="26" spans="2:13" ht="24.95" customHeight="1" x14ac:dyDescent="0.2">
      <c r="B26" s="216" t="str">
        <f>IF(D26&lt;&gt;"",1,"")</f>
        <v/>
      </c>
      <c r="C26" s="285" t="str">
        <f>IF(D26&lt;&gt;0,3,"")</f>
        <v/>
      </c>
      <c r="D26" s="292"/>
      <c r="E26" s="577" t="s">
        <v>67</v>
      </c>
      <c r="F26" s="578"/>
      <c r="G26" s="578"/>
      <c r="H26" s="578"/>
      <c r="I26" s="578"/>
      <c r="J26" s="578"/>
      <c r="K26" s="578"/>
      <c r="L26" s="578"/>
      <c r="M26" s="579"/>
    </row>
    <row r="27" spans="2:13" ht="24.95" customHeight="1" x14ac:dyDescent="0.2">
      <c r="B27" s="216" t="str">
        <f>IF(D27&lt;&gt;"",1,"")</f>
        <v/>
      </c>
      <c r="C27" s="285" t="str">
        <f>IF(D27&lt;&gt;0,4,"")</f>
        <v/>
      </c>
      <c r="D27" s="292"/>
      <c r="E27" s="577" t="s">
        <v>66</v>
      </c>
      <c r="F27" s="578"/>
      <c r="G27" s="578"/>
      <c r="H27" s="578"/>
      <c r="I27" s="578"/>
      <c r="J27" s="578"/>
      <c r="K27" s="578"/>
      <c r="L27" s="578"/>
      <c r="M27" s="579"/>
    </row>
    <row r="28" spans="2:13" ht="24.75" customHeight="1" thickBot="1" x14ac:dyDescent="0.25">
      <c r="B28" s="266" t="str">
        <f>IF(D28&lt;&gt;"",1,"")</f>
        <v/>
      </c>
      <c r="C28" s="285" t="str">
        <f>IF(D28&lt;&gt;0,5,"")</f>
        <v/>
      </c>
      <c r="D28" s="292"/>
      <c r="E28" s="577" t="s">
        <v>140</v>
      </c>
      <c r="F28" s="578"/>
      <c r="G28" s="578"/>
      <c r="H28" s="578"/>
      <c r="I28" s="578"/>
      <c r="J28" s="578"/>
      <c r="K28" s="578"/>
      <c r="L28" s="578"/>
      <c r="M28" s="579"/>
    </row>
    <row r="29" spans="2:13" ht="15" customHeight="1" thickTop="1" x14ac:dyDescent="0.2">
      <c r="B29" s="266">
        <f>SUM(B24:B28)</f>
        <v>0</v>
      </c>
      <c r="C29" s="282">
        <f>IF(B29&gt;1,0,SUM(C24:C28))</f>
        <v>0</v>
      </c>
      <c r="D29" s="227" t="s">
        <v>7</v>
      </c>
      <c r="E29" s="239"/>
      <c r="F29" s="239"/>
      <c r="G29" s="239"/>
      <c r="H29" s="239"/>
      <c r="I29" s="239"/>
      <c r="J29" s="239"/>
      <c r="K29" s="239"/>
      <c r="L29" s="239"/>
      <c r="M29" s="249"/>
    </row>
    <row r="30" spans="2:13" ht="15" customHeight="1" thickBot="1" x14ac:dyDescent="0.25">
      <c r="B30" s="273"/>
      <c r="C30" s="274"/>
      <c r="D30" s="241"/>
      <c r="E30" s="241"/>
      <c r="F30" s="241"/>
      <c r="G30" s="241"/>
      <c r="H30" s="241"/>
      <c r="I30" s="241"/>
      <c r="J30" s="241"/>
      <c r="K30" s="241"/>
      <c r="L30" s="241"/>
      <c r="M30" s="275"/>
    </row>
    <row r="31" spans="2:13" ht="15" customHeight="1" thickTop="1" x14ac:dyDescent="0.2">
      <c r="B31" s="212"/>
      <c r="C31" s="254"/>
      <c r="D31" s="270"/>
      <c r="E31" s="270"/>
      <c r="F31" s="270"/>
      <c r="G31" s="270"/>
      <c r="H31" s="270"/>
      <c r="I31" s="270"/>
      <c r="J31" s="270"/>
      <c r="K31" s="270"/>
      <c r="L31" s="213"/>
      <c r="M31" s="263"/>
    </row>
    <row r="32" spans="2:13" ht="15" customHeight="1" x14ac:dyDescent="0.2">
      <c r="B32" s="216"/>
      <c r="C32" s="255"/>
      <c r="D32" s="271"/>
      <c r="E32" s="271"/>
      <c r="F32" s="271"/>
      <c r="G32" s="271"/>
      <c r="H32" s="271"/>
      <c r="I32" s="271"/>
      <c r="J32" s="271"/>
      <c r="K32" s="271"/>
      <c r="L32" s="224"/>
      <c r="M32" s="237"/>
    </row>
    <row r="33" spans="2:13" ht="15" customHeight="1" x14ac:dyDescent="0.25">
      <c r="B33" s="216"/>
      <c r="C33" s="277" t="s">
        <v>131</v>
      </c>
      <c r="D33" s="277"/>
      <c r="E33" s="277"/>
      <c r="F33" s="277"/>
      <c r="G33" s="277"/>
      <c r="H33" s="239"/>
      <c r="I33" s="239"/>
      <c r="J33" s="239"/>
      <c r="K33" s="239"/>
      <c r="L33" s="239"/>
      <c r="M33" s="249"/>
    </row>
    <row r="34" spans="2:13" x14ac:dyDescent="0.2">
      <c r="B34" s="216"/>
      <c r="C34" s="239"/>
      <c r="D34" s="250" t="s">
        <v>81</v>
      </c>
      <c r="E34" s="239"/>
      <c r="F34" s="239"/>
      <c r="G34" s="239"/>
      <c r="H34" s="239"/>
      <c r="I34" s="239"/>
      <c r="J34" s="239"/>
      <c r="K34" s="239"/>
      <c r="L34" s="239"/>
      <c r="M34" s="249"/>
    </row>
    <row r="35" spans="2:13" x14ac:dyDescent="0.2">
      <c r="B35" s="216"/>
      <c r="C35" s="239"/>
      <c r="D35" s="227" t="s">
        <v>82</v>
      </c>
      <c r="E35" s="220"/>
      <c r="F35" s="239"/>
      <c r="G35" s="239"/>
      <c r="H35" s="239"/>
      <c r="I35" s="239"/>
      <c r="J35" s="251"/>
      <c r="K35" s="269"/>
      <c r="L35" s="269"/>
      <c r="M35" s="163"/>
    </row>
    <row r="36" spans="2:13" x14ac:dyDescent="0.2">
      <c r="B36" s="216"/>
      <c r="C36" s="239"/>
      <c r="D36" s="227"/>
      <c r="E36" s="220"/>
      <c r="F36" s="239"/>
      <c r="G36" s="239"/>
      <c r="H36" s="239"/>
      <c r="I36" s="239"/>
      <c r="J36" s="251"/>
      <c r="K36" s="269"/>
      <c r="L36" s="269"/>
      <c r="M36" s="163"/>
    </row>
    <row r="37" spans="2:13" ht="12.75" customHeight="1" x14ac:dyDescent="0.2">
      <c r="B37" s="216"/>
      <c r="C37" s="575" t="s">
        <v>134</v>
      </c>
      <c r="D37" s="575"/>
      <c r="E37" s="575"/>
      <c r="F37" s="239"/>
      <c r="G37" s="239"/>
      <c r="H37" s="239"/>
      <c r="I37" s="239"/>
      <c r="J37" s="251"/>
      <c r="K37" s="269"/>
      <c r="L37" s="269"/>
      <c r="M37" s="163"/>
    </row>
    <row r="38" spans="2:13" x14ac:dyDescent="0.2">
      <c r="B38" s="216"/>
      <c r="C38" s="575"/>
      <c r="D38" s="575"/>
      <c r="E38" s="575"/>
      <c r="F38" s="227"/>
      <c r="G38" s="220"/>
      <c r="H38" s="220"/>
      <c r="I38" s="590"/>
      <c r="J38" s="590"/>
      <c r="K38" s="590"/>
      <c r="L38" s="15"/>
      <c r="M38" s="261"/>
    </row>
    <row r="39" spans="2:13" ht="21.95" customHeight="1" x14ac:dyDescent="0.2">
      <c r="B39" s="266" t="str">
        <f>IF(D39&lt;&gt;"",1,"")</f>
        <v/>
      </c>
      <c r="C39" s="285" t="str">
        <f>IF(D39&lt;&gt;0,1,"")</f>
        <v/>
      </c>
      <c r="D39" s="293"/>
      <c r="E39" s="586" t="s">
        <v>141</v>
      </c>
      <c r="F39" s="591"/>
      <c r="G39" s="591"/>
      <c r="H39" s="591"/>
      <c r="I39" s="591"/>
      <c r="J39" s="591"/>
      <c r="K39" s="591"/>
      <c r="L39" s="591"/>
      <c r="M39" s="592"/>
    </row>
    <row r="40" spans="2:13" ht="24.75" customHeight="1" x14ac:dyDescent="0.2">
      <c r="B40" s="266" t="str">
        <f>IF(D40&lt;&gt;"",1,"")</f>
        <v/>
      </c>
      <c r="C40" s="285" t="str">
        <f>IF(D40&lt;&gt;0,2,"")</f>
        <v/>
      </c>
      <c r="D40" s="294"/>
      <c r="E40" s="586" t="s">
        <v>142</v>
      </c>
      <c r="F40" s="589"/>
      <c r="G40" s="589"/>
      <c r="H40" s="587"/>
      <c r="I40" s="587"/>
      <c r="J40" s="587"/>
      <c r="K40" s="587"/>
      <c r="L40" s="587"/>
      <c r="M40" s="588"/>
    </row>
    <row r="41" spans="2:13" ht="25.5" customHeight="1" x14ac:dyDescent="0.2">
      <c r="B41" s="266" t="str">
        <f>IF(D41&lt;&gt;"",1,"")</f>
        <v/>
      </c>
      <c r="C41" s="285" t="str">
        <f>IF(D41&lt;&gt;0,3,"")</f>
        <v/>
      </c>
      <c r="D41" s="294"/>
      <c r="E41" s="586" t="s">
        <v>143</v>
      </c>
      <c r="F41" s="589"/>
      <c r="G41" s="589"/>
      <c r="H41" s="587"/>
      <c r="I41" s="587"/>
      <c r="J41" s="587"/>
      <c r="K41" s="587"/>
      <c r="L41" s="587"/>
      <c r="M41" s="588"/>
    </row>
    <row r="42" spans="2:13" ht="25.5" customHeight="1" x14ac:dyDescent="0.2">
      <c r="B42" s="266" t="str">
        <f>IF(D42&lt;&gt;"",1,"")</f>
        <v/>
      </c>
      <c r="C42" s="285" t="str">
        <f>IF(D42&lt;&gt;0,4,"")</f>
        <v/>
      </c>
      <c r="D42" s="294"/>
      <c r="E42" s="586" t="s">
        <v>144</v>
      </c>
      <c r="F42" s="587"/>
      <c r="G42" s="587"/>
      <c r="H42" s="587"/>
      <c r="I42" s="587"/>
      <c r="J42" s="587"/>
      <c r="K42" s="587"/>
      <c r="L42" s="587"/>
      <c r="M42" s="588"/>
    </row>
    <row r="43" spans="2:13" ht="25.5" customHeight="1" thickBot="1" x14ac:dyDescent="0.25">
      <c r="B43" s="266" t="str">
        <f>IF(D43&lt;&gt;"",1,"")</f>
        <v/>
      </c>
      <c r="C43" s="285" t="str">
        <f>IF(D43&lt;&gt;0,5,"")</f>
        <v/>
      </c>
      <c r="D43" s="295"/>
      <c r="E43" s="586" t="s">
        <v>145</v>
      </c>
      <c r="F43" s="589"/>
      <c r="G43" s="589"/>
      <c r="H43" s="587"/>
      <c r="I43" s="587"/>
      <c r="J43" s="587"/>
      <c r="K43" s="587"/>
      <c r="L43" s="587"/>
      <c r="M43" s="588"/>
    </row>
    <row r="44" spans="2:13" ht="13.5" thickTop="1" x14ac:dyDescent="0.2">
      <c r="B44" s="266">
        <f>SUM(B39:B43)</f>
        <v>0</v>
      </c>
      <c r="C44" s="282">
        <f>IF(B44&gt;1,0,SUM(C39:C43))</f>
        <v>0</v>
      </c>
      <c r="D44" s="283" t="s">
        <v>7</v>
      </c>
      <c r="E44" s="252"/>
      <c r="F44" s="220"/>
      <c r="G44" s="224"/>
      <c r="H44" s="224"/>
      <c r="I44" s="224"/>
      <c r="J44" s="253"/>
      <c r="K44" s="220"/>
      <c r="L44" s="224"/>
      <c r="M44" s="261"/>
    </row>
    <row r="45" spans="2:13" ht="13.5" thickBot="1" x14ac:dyDescent="0.25">
      <c r="B45" s="216"/>
      <c r="C45" s="15"/>
      <c r="D45" s="15"/>
      <c r="E45" s="15"/>
      <c r="F45" s="15"/>
      <c r="G45" s="15"/>
      <c r="H45" s="15"/>
      <c r="I45" s="15"/>
      <c r="J45" s="15"/>
      <c r="K45" s="153"/>
      <c r="L45" s="224"/>
      <c r="M45" s="261"/>
    </row>
    <row r="46" spans="2:13" ht="24" customHeight="1" thickTop="1" x14ac:dyDescent="0.2">
      <c r="B46" s="212"/>
      <c r="C46" s="254"/>
      <c r="D46" s="270"/>
      <c r="E46" s="270"/>
      <c r="F46" s="270"/>
      <c r="G46" s="270"/>
      <c r="H46" s="270"/>
      <c r="I46" s="270"/>
      <c r="J46" s="270"/>
      <c r="K46" s="270"/>
      <c r="L46" s="262"/>
      <c r="M46" s="263"/>
    </row>
    <row r="47" spans="2:13" ht="24" customHeight="1" x14ac:dyDescent="0.25">
      <c r="B47" s="216"/>
      <c r="C47" s="277" t="s">
        <v>167</v>
      </c>
      <c r="D47" s="271"/>
      <c r="E47" s="271"/>
      <c r="F47" s="271"/>
      <c r="G47" s="271"/>
      <c r="H47" s="271"/>
      <c r="I47" s="271"/>
      <c r="J47" s="271"/>
      <c r="K47" s="271"/>
      <c r="L47" s="224"/>
      <c r="M47" s="261"/>
    </row>
    <row r="48" spans="2:13" ht="24" customHeight="1" x14ac:dyDescent="0.25">
      <c r="B48" s="216"/>
      <c r="C48" s="277"/>
      <c r="D48" s="271"/>
      <c r="E48" s="271"/>
      <c r="F48" s="271"/>
      <c r="G48" s="271"/>
      <c r="H48" s="271"/>
      <c r="I48" s="271"/>
      <c r="J48" s="271"/>
      <c r="K48" s="271"/>
      <c r="L48" s="224"/>
      <c r="M48" s="261"/>
    </row>
    <row r="49" spans="2:13" ht="24" customHeight="1" x14ac:dyDescent="0.2">
      <c r="B49" s="216"/>
      <c r="C49" s="575" t="s">
        <v>135</v>
      </c>
      <c r="D49" s="575"/>
      <c r="E49" s="575"/>
      <c r="F49" s="281"/>
      <c r="G49" s="271"/>
      <c r="H49" s="271"/>
      <c r="I49" s="271"/>
      <c r="J49" s="271"/>
      <c r="K49" s="271"/>
      <c r="L49" s="224"/>
      <c r="M49" s="261"/>
    </row>
    <row r="50" spans="2:13" ht="24" customHeight="1" x14ac:dyDescent="0.2">
      <c r="B50" s="216"/>
      <c r="C50" s="264"/>
      <c r="D50" s="296"/>
      <c r="E50" s="272" t="s">
        <v>195</v>
      </c>
      <c r="F50" s="271"/>
      <c r="G50" s="271"/>
      <c r="H50" s="271"/>
      <c r="I50" s="271"/>
      <c r="J50" s="271"/>
      <c r="K50" s="271"/>
      <c r="L50" s="224"/>
      <c r="M50" s="261"/>
    </row>
    <row r="51" spans="2:13" ht="24" customHeight="1" x14ac:dyDescent="0.2">
      <c r="B51" s="216"/>
      <c r="C51" s="264"/>
      <c r="D51" s="296"/>
      <c r="E51" s="272" t="s">
        <v>196</v>
      </c>
      <c r="F51" s="271"/>
      <c r="G51" s="271"/>
      <c r="H51" s="271"/>
      <c r="I51" s="271"/>
      <c r="J51" s="271"/>
      <c r="K51" s="271"/>
      <c r="L51" s="224"/>
      <c r="M51" s="261"/>
    </row>
    <row r="52" spans="2:13" ht="24" customHeight="1" thickBot="1" x14ac:dyDescent="0.25">
      <c r="B52" s="216"/>
      <c r="C52" s="264"/>
      <c r="D52" s="296"/>
      <c r="E52" s="272" t="s">
        <v>197</v>
      </c>
      <c r="F52" s="271"/>
      <c r="G52" s="271"/>
      <c r="H52" s="271"/>
      <c r="I52" s="271"/>
      <c r="J52" s="271"/>
      <c r="K52" s="271"/>
      <c r="L52" s="224"/>
      <c r="M52" s="261"/>
    </row>
    <row r="53" spans="2:13" ht="24" customHeight="1" thickTop="1" x14ac:dyDescent="0.2">
      <c r="B53" s="216"/>
      <c r="C53" s="282">
        <f>IF(OR(D50&lt;&gt;"",D51&lt;&gt;"",D52&lt;&gt;""),5,0)</f>
        <v>0</v>
      </c>
      <c r="D53" s="272" t="s">
        <v>7</v>
      </c>
      <c r="E53" s="271"/>
      <c r="F53" s="271"/>
      <c r="G53" s="271"/>
      <c r="H53" s="271"/>
      <c r="I53" s="271"/>
      <c r="J53" s="271"/>
      <c r="K53" s="271"/>
      <c r="L53" s="224"/>
      <c r="M53" s="261"/>
    </row>
    <row r="54" spans="2:13" x14ac:dyDescent="0.2">
      <c r="B54" s="216"/>
      <c r="C54" s="239"/>
      <c r="D54" s="222"/>
      <c r="E54" s="13"/>
      <c r="F54" s="231"/>
      <c r="G54" s="13"/>
      <c r="H54" s="224"/>
      <c r="I54" s="220"/>
      <c r="J54" s="220"/>
      <c r="K54" s="220"/>
      <c r="L54" s="220"/>
      <c r="M54" s="244"/>
    </row>
    <row r="55" spans="2:13" ht="13.5" thickBot="1" x14ac:dyDescent="0.25">
      <c r="B55" s="240"/>
      <c r="C55" s="241"/>
      <c r="D55" s="256"/>
      <c r="E55" s="257"/>
      <c r="F55" s="257"/>
      <c r="G55" s="257"/>
      <c r="H55" s="258"/>
      <c r="I55" s="242"/>
      <c r="J55" s="242"/>
      <c r="K55" s="242"/>
      <c r="L55" s="242"/>
      <c r="M55" s="243"/>
    </row>
    <row r="56" spans="2:13" ht="13.5" thickTop="1" x14ac:dyDescent="0.2"/>
  </sheetData>
  <sheetProtection algorithmName="SHA-512" hashValue="Q+Rzz+No4YHIRjR9wtfUVTKTY1qUXZHiOR/QGls/HgkO4JJUjJfl3xTgV2YRvb9EgS6PjpehEIcDZzLlHwMNaA==" saltValue="ur+d+YNoK6LjmxV65VNISA==" spinCount="100000" sheet="1" selectLockedCells="1"/>
  <mergeCells count="15">
    <mergeCell ref="B4:M5"/>
    <mergeCell ref="E42:M42"/>
    <mergeCell ref="E43:M43"/>
    <mergeCell ref="E28:M28"/>
    <mergeCell ref="I38:K38"/>
    <mergeCell ref="E39:M39"/>
    <mergeCell ref="E40:M40"/>
    <mergeCell ref="E41:M41"/>
    <mergeCell ref="C49:E49"/>
    <mergeCell ref="C23:E23"/>
    <mergeCell ref="C37:E38"/>
    <mergeCell ref="E24:M24"/>
    <mergeCell ref="E25:M25"/>
    <mergeCell ref="E26:M26"/>
    <mergeCell ref="E27:M27"/>
  </mergeCells>
  <conditionalFormatting sqref="I13">
    <cfRule type="expression" dxfId="0" priority="1" stopIfTrue="1">
      <formula>ISERROR(I13)</formula>
    </cfRule>
  </conditionalFormatting>
  <pageMargins left="0.7" right="0.7" top="0.75" bottom="0.75" header="0.3" footer="0.3"/>
  <pageSetup orientation="portrait" horizontalDpi="1200" verticalDpi="12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</vt:lpstr>
      <vt:lpstr>TRAFFIC VOLUME &amp; ACCIDENTS</vt:lpstr>
      <vt:lpstr>DETOUR AND F&amp;G</vt:lpstr>
      <vt:lpstr>Structure</vt:lpstr>
      <vt:lpstr>Roadway Width</vt:lpstr>
      <vt:lpstr>Drainage Condition</vt:lpstr>
      <vt:lpstr>'DETOUR AND F&amp;G'!Print_Area</vt:lpstr>
      <vt:lpstr>'Drainage Condition'!Print_Area</vt:lpstr>
      <vt:lpstr>'Roadway Width'!Print_Area</vt:lpstr>
      <vt:lpstr>Structure!Print_Area</vt:lpstr>
      <vt:lpstr>SUMMARY!Print_Area</vt:lpstr>
      <vt:lpstr>'TRAFFIC VOLUME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2020-02-20T21:26:02Z</cp:lastPrinted>
  <dcterms:created xsi:type="dcterms:W3CDTF">2011-07-15T16:43:34Z</dcterms:created>
  <dcterms:modified xsi:type="dcterms:W3CDTF">2022-06-21T20:38:44Z</dcterms:modified>
</cp:coreProperties>
</file>