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23" documentId="11_B58E3917198D1D2F0A77CE5ED9C5FDC91CFE146C" xr6:coauthVersionLast="47" xr6:coauthVersionMax="47" xr10:uidLastSave="{121BF08D-CD75-411C-B4FD-26E09ED01141}"/>
  <bookViews>
    <workbookView xWindow="28680" yWindow="-120" windowWidth="29040" windowHeight="15840" tabRatio="567" xr2:uid="{00000000-000D-0000-FFFF-FFFF00000000}"/>
  </bookViews>
  <sheets>
    <sheet name="IS Rating Summary" sheetId="6" r:id="rId1"/>
    <sheet name="Traffic &amp; Accidents" sheetId="14" r:id="rId2"/>
    <sheet name="Structure" sheetId="15" r:id="rId3"/>
    <sheet name="Intersection Rating" sheetId="13" r:id="rId4"/>
    <sheet name="Engineer's 3R letter" sheetId="9" r:id="rId5"/>
  </sheets>
  <definedNames>
    <definedName name="_xlnm.Print_Area" localSheetId="3">'Intersection Rating'!$B$2:$L$59,'Intersection Rating'!$N$30:$Z$56</definedName>
    <definedName name="_xlnm.Print_Area" localSheetId="0">'IS Rating Summary'!$B$4:$T$57</definedName>
    <definedName name="_xlnm.Print_Area" localSheetId="2">Structure!$C$2:$L$49</definedName>
    <definedName name="_xlnm.Print_Area" localSheetId="1">'Traffic &amp; Accidents'!$B$3:$L$39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6" l="1"/>
  <c r="M47" i="6" l="1"/>
  <c r="R14" i="14"/>
  <c r="Q14" i="14" s="1"/>
  <c r="P14" i="14" s="1"/>
  <c r="P13" i="14" s="1"/>
  <c r="P12" i="14" s="1"/>
  <c r="R13" i="14"/>
  <c r="Q13" i="14" s="1"/>
  <c r="R12" i="14"/>
  <c r="Q12" i="14"/>
  <c r="K33" i="14"/>
  <c r="J33" i="14"/>
  <c r="K32" i="14"/>
  <c r="J32" i="14" s="1"/>
  <c r="K31" i="14"/>
  <c r="J31" i="14" s="1"/>
  <c r="K30" i="14"/>
  <c r="J30" i="14"/>
  <c r="K29" i="14"/>
  <c r="J29" i="14"/>
  <c r="K24" i="14"/>
  <c r="J24" i="14"/>
  <c r="K23" i="14"/>
  <c r="J23" i="14" s="1"/>
  <c r="K22" i="14"/>
  <c r="J22" i="14" s="1"/>
  <c r="K21" i="14"/>
  <c r="J21" i="14" s="1"/>
  <c r="K20" i="14"/>
  <c r="J20" i="14" s="1"/>
  <c r="F44" i="14"/>
  <c r="J44" i="14"/>
  <c r="F46" i="14"/>
  <c r="J46" i="14"/>
  <c r="C79" i="14"/>
  <c r="C77" i="14" s="1"/>
  <c r="E81" i="14"/>
  <c r="E84" i="14" s="1"/>
  <c r="G81" i="14"/>
  <c r="G84" i="14" s="1"/>
  <c r="I81" i="14"/>
  <c r="I84" i="14" s="1"/>
  <c r="K47" i="15"/>
  <c r="K43" i="15"/>
  <c r="I42" i="15"/>
  <c r="H42" i="15"/>
  <c r="G42" i="15"/>
  <c r="F42" i="15"/>
  <c r="K25" i="15"/>
  <c r="I23" i="15"/>
  <c r="H23" i="15"/>
  <c r="G23" i="15"/>
  <c r="F23" i="15"/>
  <c r="J34" i="14" l="1"/>
  <c r="J25" i="14"/>
  <c r="L62" i="14"/>
  <c r="L60" i="14"/>
  <c r="L59" i="14" s="1"/>
  <c r="L58" i="14" s="1"/>
  <c r="L57" i="14" s="1"/>
  <c r="K62" i="14"/>
  <c r="K61" i="14" s="1"/>
  <c r="K60" i="14" s="1"/>
  <c r="K59" i="14" s="1"/>
  <c r="K58" i="14" s="1"/>
  <c r="K57" i="14" s="1"/>
  <c r="M88" i="14"/>
  <c r="P24" i="6" s="1"/>
  <c r="L61" i="14"/>
  <c r="C78" i="14"/>
  <c r="K57" i="13"/>
  <c r="K53" i="13"/>
  <c r="K50" i="13"/>
  <c r="K55" i="13"/>
  <c r="K49" i="13"/>
  <c r="I90" i="13"/>
  <c r="K90" i="13" s="1"/>
  <c r="E110" i="13" s="1"/>
  <c r="H109" i="13" s="1"/>
  <c r="J109" i="13" s="1"/>
  <c r="I89" i="13"/>
  <c r="K89" i="13"/>
  <c r="E107" i="13" s="1"/>
  <c r="I88" i="13"/>
  <c r="K88" i="13" s="1"/>
  <c r="E104" i="13" s="1"/>
  <c r="I87" i="13"/>
  <c r="K87" i="13" s="1"/>
  <c r="E101" i="13" s="1"/>
  <c r="J78" i="13"/>
  <c r="E106" i="13" s="1"/>
  <c r="J77" i="13"/>
  <c r="E103" i="13" s="1"/>
  <c r="E109" i="13"/>
  <c r="J76" i="13"/>
  <c r="J43" i="13"/>
  <c r="P35" i="6" s="1"/>
  <c r="H106" i="13" l="1"/>
  <c r="J106" i="13" s="1"/>
  <c r="H103" i="13"/>
  <c r="J103" i="13" s="1"/>
  <c r="E100" i="13"/>
  <c r="H100" i="13" s="1"/>
  <c r="J100" i="13" s="1"/>
  <c r="J37" i="14"/>
  <c r="P42" i="6" s="1"/>
  <c r="K12" i="14"/>
  <c r="K58" i="13"/>
  <c r="P36" i="6" s="1"/>
  <c r="W28" i="6"/>
  <c r="V28" i="6" s="1"/>
  <c r="J112" i="13" l="1"/>
  <c r="J114" i="13" s="1"/>
  <c r="J35" i="13" s="1"/>
  <c r="P34" i="6" s="1"/>
  <c r="P38" i="6" s="1"/>
  <c r="K65" i="14"/>
  <c r="P23" i="6" s="1"/>
  <c r="P26" i="6" s="1"/>
  <c r="P47" i="6" l="1"/>
  <c r="S11" i="6" s="1"/>
  <c r="V27" i="6"/>
  <c r="W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C8" authorId="0" shapeId="0" xr:uid="{00000000-0006-0000-0100-000001000000}">
      <text>
        <r>
          <rPr>
            <sz val="8"/>
            <color indexed="81"/>
            <rFont val="Tahoma"/>
            <family val="2"/>
          </rPr>
          <t>This is not the design year volume (12, 20) you will use for design.  Rather, use the current 30th highest volume of the year, or estimate for a seasonal volume.</t>
        </r>
        <r>
          <rPr>
            <b/>
            <sz val="8"/>
            <color indexed="81"/>
            <rFont val="Tahoma"/>
            <family val="2"/>
          </rPr>
          <t xml:space="preserve">
</t>
        </r>
      </text>
    </comment>
    <comment ref="C11" authorId="0" shapeId="0" xr:uid="{00000000-0006-0000-0100-000002000000}">
      <text>
        <r>
          <rPr>
            <sz val="8"/>
            <color indexed="81"/>
            <rFont val="Tahoma"/>
            <family val="2"/>
          </rPr>
          <t xml:space="preserve">AASHTO 2001, page 235
</t>
        </r>
      </text>
    </comment>
    <comment ref="D20" authorId="0" shapeId="0" xr:uid="{00000000-0006-0000-0100-000003000000}">
      <text>
        <r>
          <rPr>
            <sz val="8"/>
            <color indexed="81"/>
            <rFont val="Tahoma"/>
            <family val="2"/>
          </rPr>
          <t>Must be an actual base, not office, training, or recruiting center.</t>
        </r>
      </text>
    </comment>
    <comment ref="D21" authorId="0" shapeId="0" xr:uid="{00000000-0006-0000-0100-000004000000}">
      <text>
        <r>
          <rPr>
            <sz val="8"/>
            <color indexed="81"/>
            <rFont val="Tahoma"/>
            <family val="2"/>
          </rPr>
          <t>A section adjacent to or within some distance (miles) of the project, or on the same main travel route, has been improved to equal or greater scope within the last 10 years.</t>
        </r>
      </text>
    </comment>
    <comment ref="D22" authorId="0" shapeId="0" xr:uid="{00000000-0006-0000-0100-000005000000}">
      <text>
        <r>
          <rPr>
            <sz val="8"/>
            <color indexed="81"/>
            <rFont val="Tahoma"/>
            <family val="2"/>
          </rPr>
          <t>School, church, grange, fire station, hospital, museum</t>
        </r>
      </text>
    </comment>
    <comment ref="D23" authorId="0" shapeId="0" xr:uid="{00000000-0006-0000-0100-000006000000}">
      <text>
        <r>
          <rPr>
            <sz val="8"/>
            <color indexed="81"/>
            <rFont val="Tahoma"/>
            <family val="2"/>
          </rPr>
          <t xml:space="preserve">YMCA, Park, Amusement Park
</t>
        </r>
      </text>
    </comment>
    <comment ref="D24" authorId="0" shapeId="0" xr:uid="{00000000-0006-0000-0100-000007000000}">
      <text>
        <r>
          <rPr>
            <sz val="8"/>
            <color indexed="81"/>
            <rFont val="Tahoma"/>
            <family val="2"/>
          </rPr>
          <t xml:space="preserve">Serves as or directly connects to a detour for a state or interstate hwy. (miles from route that is detoured)
</t>
        </r>
      </text>
    </comment>
    <comment ref="D29" authorId="0" shapeId="0" xr:uid="{00000000-0006-0000-0100-000008000000}">
      <text>
        <r>
          <rPr>
            <sz val="8"/>
            <color indexed="81"/>
            <rFont val="Tahoma"/>
            <family val="2"/>
          </rPr>
          <t xml:space="preserve">Include commercial food processing, not retail.
</t>
        </r>
      </text>
    </comment>
    <comment ref="D30" authorId="0" shapeId="0" xr:uid="{00000000-0006-0000-0100-000009000000}">
      <text>
        <r>
          <rPr>
            <sz val="8"/>
            <color indexed="81"/>
            <rFont val="Tahoma"/>
            <family val="2"/>
          </rPr>
          <t>i.e. parcel service, collection point. Not corporate office, or government post office.</t>
        </r>
        <r>
          <rPr>
            <sz val="8"/>
            <color indexed="81"/>
            <rFont val="Tahoma"/>
            <family val="2"/>
          </rPr>
          <t xml:space="preserve">
</t>
        </r>
      </text>
    </comment>
    <comment ref="D33" authorId="0" shapeId="0" xr:uid="{00000000-0006-0000-0100-00000A000000}">
      <text>
        <r>
          <rPr>
            <sz val="8"/>
            <color indexed="81"/>
            <rFont val="Tahoma"/>
            <family val="2"/>
          </rPr>
          <t>Includes parcel service corporate office, post office, military recruiting, union hall.</t>
        </r>
        <r>
          <rPr>
            <sz val="8"/>
            <color indexed="81"/>
            <rFont val="Tahoma"/>
            <family val="2"/>
          </rPr>
          <t xml:space="preserve">
</t>
        </r>
      </text>
    </comment>
  </commentList>
</comments>
</file>

<file path=xl/sharedStrings.xml><?xml version="1.0" encoding="utf-8"?>
<sst xmlns="http://schemas.openxmlformats.org/spreadsheetml/2006/main" count="305" uniqueCount="246">
  <si>
    <t>County:</t>
  </si>
  <si>
    <t>Project Name:</t>
  </si>
  <si>
    <t>Possible</t>
  </si>
  <si>
    <t xml:space="preserve"> Points:</t>
  </si>
  <si>
    <t>SERVICE RATING</t>
  </si>
  <si>
    <t>Traffic Volume</t>
  </si>
  <si>
    <t>Accident History</t>
  </si>
  <si>
    <t>Subtotal</t>
  </si>
  <si>
    <t>CONDITION RATING</t>
  </si>
  <si>
    <t>(possible)</t>
  </si>
  <si>
    <t>Rating points may be assigned only to the extent that the deficient condition will be improved.</t>
  </si>
  <si>
    <t xml:space="preserve"> </t>
  </si>
  <si>
    <t>Traffic Volume (20 Points Max.)</t>
  </si>
  <si>
    <t>Existing ADT</t>
  </si>
  <si>
    <t xml:space="preserve">ADT Year </t>
  </si>
  <si>
    <t>or</t>
  </si>
  <si>
    <t>Existing Truck ADT</t>
  </si>
  <si>
    <t>Truck ADT Yr</t>
  </si>
  <si>
    <t>Determine traffic volume rating using table below</t>
  </si>
  <si>
    <t>ADT = Average Weekday Traffic Volumes</t>
  </si>
  <si>
    <t>TRAFFIC VOLUME RATING TABLE</t>
  </si>
  <si>
    <t>Average</t>
  </si>
  <si>
    <t xml:space="preserve">  </t>
  </si>
  <si>
    <t>ADT</t>
  </si>
  <si>
    <t>Truck ADT</t>
  </si>
  <si>
    <t>Points</t>
  </si>
  <si>
    <t xml:space="preserve">   </t>
  </si>
  <si>
    <t>501 - 1000</t>
  </si>
  <si>
    <t>51 - 100</t>
  </si>
  <si>
    <t>1001 - 2000</t>
  </si>
  <si>
    <t>101 - 200</t>
  </si>
  <si>
    <t>2001 - 5000</t>
  </si>
  <si>
    <t>201 - 500</t>
  </si>
  <si>
    <t>TRAFFIC VOLUME RATING</t>
  </si>
  <si>
    <t>Accident History (25 Points Max.)</t>
  </si>
  <si>
    <t>Property</t>
  </si>
  <si>
    <t>Damage</t>
  </si>
  <si>
    <t>Year</t>
  </si>
  <si>
    <t>Only</t>
  </si>
  <si>
    <t>Injury</t>
  </si>
  <si>
    <t>Fatal</t>
  </si>
  <si>
    <t xml:space="preserve">SUBTOTALS: </t>
  </si>
  <si>
    <t>x 1</t>
  </si>
  <si>
    <t>x 2</t>
  </si>
  <si>
    <t>x 5</t>
  </si>
  <si>
    <t>TOTAL  =</t>
  </si>
  <si>
    <t>+</t>
  </si>
  <si>
    <t>ACCIDENT HISTORY RATING</t>
  </si>
  <si>
    <t>(from Total above)</t>
  </si>
  <si>
    <t>OR</t>
  </si>
  <si>
    <t>FLAT</t>
  </si>
  <si>
    <t>ROLLING</t>
  </si>
  <si>
    <t>MOUNTAINOUS</t>
  </si>
  <si>
    <t>Design Speed</t>
  </si>
  <si>
    <t>Structural Condition</t>
  </si>
  <si>
    <t>Rutting</t>
  </si>
  <si>
    <t>Patching</t>
  </si>
  <si>
    <t>Cracking</t>
  </si>
  <si>
    <t>feet</t>
  </si>
  <si>
    <t>STEP 1</t>
  </si>
  <si>
    <t>The posted speed limit on the main road  =</t>
  </si>
  <si>
    <t>m.p.h.</t>
  </si>
  <si>
    <t>STEP 2</t>
  </si>
  <si>
    <t>(1) Crossing a road avoiding vehicles from your left and right.</t>
  </si>
  <si>
    <t>m.p.h. =</t>
  </si>
  <si>
    <t>(2) left turn into a road avoiding a vehicle from your left,</t>
  </si>
  <si>
    <t>(3) left turn into a road avoiding a vehicle from your right, and</t>
  </si>
  <si>
    <t>(4) right turn into a road avoiding a vehicle from your left.</t>
  </si>
  <si>
    <t>STEP 3</t>
  </si>
  <si>
    <t xml:space="preserve">(1)  Measured I.S.D. = </t>
  </si>
  <si>
    <t xml:space="preserve">        Required I.S.D. =</t>
  </si>
  <si>
    <t xml:space="preserve">(2)  Measured I.S.D. = </t>
  </si>
  <si>
    <t xml:space="preserve">(3)  Measured I.S.D. = </t>
  </si>
  <si>
    <t xml:space="preserve">(4)  Measured I.S.D. = </t>
  </si>
  <si>
    <t>Traffic Volume:</t>
  </si>
  <si>
    <t>AADT</t>
  </si>
  <si>
    <t>Truck AADT</t>
  </si>
  <si>
    <t>Injury, non fatal</t>
  </si>
  <si>
    <t>From CRAB</t>
  </si>
  <si>
    <t>Do the four different measured I.S.D.'s meet or exceed the determined four different chart I.S.D.'s?</t>
  </si>
  <si>
    <r>
      <t xml:space="preserve">Enter the posted speed limit + 10 mph, </t>
    </r>
    <r>
      <rPr>
        <b/>
        <sz val="10"/>
        <rFont val="Arial"/>
        <family val="2"/>
      </rPr>
      <t>OR</t>
    </r>
    <r>
      <rPr>
        <sz val="10"/>
        <rFont val="Arial"/>
        <family val="2"/>
      </rPr>
      <t xml:space="preserve"> 85th % actual speed, which ever is greater </t>
    </r>
  </si>
  <si>
    <t>ISD</t>
  </si>
  <si>
    <t>RATIOS</t>
  </si>
  <si>
    <t>Minimum Design Speed Table</t>
  </si>
  <si>
    <t>Speed</t>
  </si>
  <si>
    <t>Calculation Table</t>
  </si>
  <si>
    <t>CALC</t>
  </si>
  <si>
    <t>TRUCK AADT</t>
  </si>
  <si>
    <t>POINTS</t>
  </si>
  <si>
    <t>&lt;10%</t>
  </si>
  <si>
    <t>Number of deficient legs =</t>
  </si>
  <si>
    <t>Assigned</t>
  </si>
  <si>
    <t>Max.</t>
  </si>
  <si>
    <r>
      <t>&gt;</t>
    </r>
    <r>
      <rPr>
        <sz val="10"/>
        <rFont val="MS Sans Serif"/>
      </rPr>
      <t>5001</t>
    </r>
  </si>
  <si>
    <r>
      <t>&gt;</t>
    </r>
    <r>
      <rPr>
        <sz val="10"/>
        <rFont val="MS Sans Serif"/>
      </rPr>
      <t>501</t>
    </r>
  </si>
  <si>
    <r>
      <t>&lt;</t>
    </r>
    <r>
      <rPr>
        <sz val="10"/>
        <rFont val="MS Sans Serif"/>
      </rPr>
      <t xml:space="preserve"> 50</t>
    </r>
  </si>
  <si>
    <r>
      <t>&lt;</t>
    </r>
    <r>
      <rPr>
        <sz val="10"/>
        <rFont val="MS Sans Serif"/>
      </rPr>
      <t xml:space="preserve"> 500</t>
    </r>
  </si>
  <si>
    <t>STATE OF WASHINGTON</t>
  </si>
  <si>
    <t>COUNTY ROAD ADMINISTRATION BOARD</t>
  </si>
  <si>
    <t>VERIFICATION OF 3R SCOPE FOR RAP PROJECT</t>
  </si>
  <si>
    <t>County</t>
  </si>
  <si>
    <t>Project name</t>
  </si>
  <si>
    <t>Project mileposts</t>
  </si>
  <si>
    <t xml:space="preserve">The scope of work for the RATA funding proposal mentioned above, and which was </t>
  </si>
  <si>
    <t xml:space="preserve">submitted to CRAB on </t>
  </si>
  <si>
    <t xml:space="preserve">, is based on 3R design standards as </t>
  </si>
  <si>
    <t xml:space="preserve">referrenced in the Local Agency Guidelines.   </t>
  </si>
  <si>
    <t xml:space="preserve">In keeping with these guidelines, I have considered the following factors as well as others </t>
  </si>
  <si>
    <t>in arriving at the proposed scope of improvements:</t>
  </si>
  <si>
    <t>Roadside conditions</t>
  </si>
  <si>
    <t>Funding constraints</t>
  </si>
  <si>
    <t>Environmental concerns</t>
  </si>
  <si>
    <t>Changing traffic and land use patterns</t>
  </si>
  <si>
    <t>Deterioration rate of surfacing</t>
  </si>
  <si>
    <t>Accidents or accident rates.</t>
  </si>
  <si>
    <t xml:space="preserve">Where justified, the project will include: </t>
  </si>
  <si>
    <t>Guardrail improvements or upgrades</t>
  </si>
  <si>
    <t>Approach and and transition guardrail improvements for bridges</t>
  </si>
  <si>
    <t>Beveled end sections for crossing and parallel culverts located in the clear zone.</t>
  </si>
  <si>
    <t>Relocating, protecting, or providing breakaway features for sign supports and luminaires</t>
  </si>
  <si>
    <t>Protection for exposed bridge piers and abuttments.</t>
  </si>
  <si>
    <t>Removing fixed objects from the clear zone</t>
  </si>
  <si>
    <t>Improvements to roadway geometry.</t>
  </si>
  <si>
    <t xml:space="preserve">With these and other improvements as mentioned in the project prospectus, the project </t>
  </si>
  <si>
    <t xml:space="preserve">will sufficiently extend service life, provide additonal pavement strength, restore or </t>
  </si>
  <si>
    <t>improve the original cross section, and enhance safety.</t>
  </si>
  <si>
    <t>County Engineer</t>
  </si>
  <si>
    <t>Date</t>
  </si>
  <si>
    <t>This letter must be completed prior to commencing construction and retained in the county's project files.</t>
  </si>
  <si>
    <t>TOTAL RATING</t>
  </si>
  <si>
    <t>Structural Rating:</t>
  </si>
  <si>
    <t>Width Reduction Calcs</t>
  </si>
  <si>
    <t>Accidents:</t>
  </si>
  <si>
    <t>Proposed</t>
  </si>
  <si>
    <t>Geometric Condition:</t>
  </si>
  <si>
    <t>3R ROADWAY</t>
  </si>
  <si>
    <t xml:space="preserve">Military base          </t>
  </si>
  <si>
    <t>Missing Link</t>
  </si>
  <si>
    <t xml:space="preserve">Community           </t>
  </si>
  <si>
    <t>Recreation</t>
  </si>
  <si>
    <t>Detour</t>
  </si>
  <si>
    <t>Manufacturing facility</t>
  </si>
  <si>
    <t>Retail facility</t>
  </si>
  <si>
    <t>Corporate or government office facility</t>
  </si>
  <si>
    <t>Terrain (check one)</t>
  </si>
  <si>
    <t>Community facility</t>
  </si>
  <si>
    <t>Commercial facility</t>
  </si>
  <si>
    <t>ACP</t>
  </si>
  <si>
    <t xml:space="preserve">TYPE OF </t>
  </si>
  <si>
    <t>PERCENTAGE OF DISTRESS</t>
  </si>
  <si>
    <t>DISTRESS</t>
  </si>
  <si>
    <t>No Distress</t>
  </si>
  <si>
    <t>10%-30%</t>
  </si>
  <si>
    <t>&gt;30%</t>
  </si>
  <si>
    <t>Corrugations</t>
  </si>
  <si>
    <t>Alligator Cracking</t>
  </si>
  <si>
    <t>Ravelling</t>
  </si>
  <si>
    <t>Trans &amp; Long.. Cracking</t>
  </si>
  <si>
    <t>ROADWAY SURFACE CONDITION RATING:</t>
  </si>
  <si>
    <t>DISTRESS:</t>
  </si>
  <si>
    <t>Joint Spalling</t>
  </si>
  <si>
    <t>Pumping</t>
  </si>
  <si>
    <t>Faulting</t>
  </si>
  <si>
    <t>Pavement Wear</t>
  </si>
  <si>
    <t>ROADWAY SURFACE CONDITION RATING - PCC</t>
  </si>
  <si>
    <t>TOTAL STRUCTURE RATING</t>
  </si>
  <si>
    <t>Construction or industrial materials processing</t>
  </si>
  <si>
    <t>Storage or handling facitity</t>
  </si>
  <si>
    <t>Prop. Damage only</t>
  </si>
  <si>
    <t>Miles from project (&gt;0)</t>
  </si>
  <si>
    <t>POINTS:</t>
  </si>
  <si>
    <t>ACP/PCC &amp; PCC</t>
  </si>
  <si>
    <t xml:space="preserve">TOTAL PSR RAP I/S PROJECT RATING    </t>
  </si>
  <si>
    <t>ROADWAY SURFACE CONDITION -  PCC (5 Points Max.)</t>
  </si>
  <si>
    <t>ROADWAY SURFACE CONDITION - ACP AND ACP/PCC (5 Points Max.)</t>
  </si>
  <si>
    <t xml:space="preserve"> / 3 for IS</t>
  </si>
  <si>
    <t>Skew or Offset</t>
  </si>
  <si>
    <t>Entering SD</t>
  </si>
  <si>
    <t>INTERSECTION GEOMETRY INPUT SHEET</t>
  </si>
  <si>
    <t>1. Intersection Sight Distance</t>
  </si>
  <si>
    <t>10 Points Max.</t>
  </si>
  <si>
    <t xml:space="preserve">May only require clearing of trees, bushes or other obstruction to gain required Intersection Sight Distance.
</t>
  </si>
  <si>
    <t>NOTE:</t>
  </si>
  <si>
    <r>
      <t xml:space="preserve">The factors used here to establish required entering sight distance are contained in AASHTO "A Policy on Geometric Design of Highways and Streets - 2001" , ppp 664 and 668.  Assumptions include a 2 lane road, passenger vehicle, height of eye is 3.5 feet and the viewed object is 4.5 feet, grades </t>
    </r>
    <r>
      <rPr>
        <u/>
        <sz val="8.5"/>
        <rFont val="MS Sans Serif"/>
        <family val="2"/>
      </rPr>
      <t>&lt;</t>
    </r>
    <r>
      <rPr>
        <sz val="8.5"/>
        <rFont val="MS Sans Serif"/>
        <family val="2"/>
      </rPr>
      <t xml:space="preserve"> 3%.  </t>
    </r>
    <r>
      <rPr>
        <b/>
        <sz val="8.5"/>
        <color indexed="60"/>
        <rFont val="MS Sans Serif"/>
        <family val="2"/>
      </rPr>
      <t>For other conditions, review AASHTO, WSDOT Design Manual, and incorporate into your application on a separate but similar worksheet.</t>
    </r>
  </si>
  <si>
    <t>Posted Speed Limit on the main road</t>
  </si>
  <si>
    <r>
      <rPr>
        <b/>
        <sz val="10"/>
        <rFont val="MS Sans Serif"/>
        <family val="2"/>
      </rPr>
      <t xml:space="preserve">Measured </t>
    </r>
    <r>
      <rPr>
        <sz val="10"/>
        <rFont val="MS Sans Serif"/>
        <family val="2"/>
      </rPr>
      <t>I.S.D. to left from the side road</t>
    </r>
  </si>
  <si>
    <r>
      <rPr>
        <b/>
        <sz val="10"/>
        <rFont val="MS Sans Serif"/>
        <family val="2"/>
      </rPr>
      <t xml:space="preserve">Measured </t>
    </r>
    <r>
      <rPr>
        <sz val="10"/>
        <rFont val="MS Sans Serif"/>
      </rPr>
      <t>I.S.D. to right from the side road</t>
    </r>
  </si>
  <si>
    <t>Enter the posted speed limit + 10 mph, OR 85th % actual speed, which ever is greater</t>
  </si>
  <si>
    <t xml:space="preserve"> for the four maneuvers evaluated:</t>
  </si>
  <si>
    <t>15 mph minimum</t>
  </si>
  <si>
    <t xml:space="preserve">From: - AASHTO "A Policy on Geometric Design of Highways and Streets, 2001", pages 656-681. </t>
  </si>
  <si>
    <t>Skew</t>
  </si>
  <si>
    <t>%offset</t>
  </si>
  <si>
    <t>- WSDOT design manual, June 2010, p.1310-55)</t>
  </si>
  <si>
    <t>2. Skewed or offset approach alignment:</t>
  </si>
  <si>
    <t>15 points max.</t>
  </si>
  <si>
    <t>Check one:</t>
  </si>
  <si>
    <t>Enter one</t>
  </si>
  <si>
    <r>
      <t xml:space="preserve">Existing Skew is </t>
    </r>
    <r>
      <rPr>
        <u/>
        <sz val="8"/>
        <rFont val="MS Sans Serif"/>
        <family val="2"/>
      </rPr>
      <t xml:space="preserve">&lt; </t>
    </r>
    <r>
      <rPr>
        <sz val="8"/>
        <rFont val="MS Sans Serif"/>
        <family val="2"/>
      </rPr>
      <t xml:space="preserve">75 or </t>
    </r>
    <r>
      <rPr>
        <u/>
        <sz val="8"/>
        <rFont val="MS Sans Serif"/>
        <family val="2"/>
      </rPr>
      <t>&gt;</t>
    </r>
    <r>
      <rPr>
        <sz val="8"/>
        <rFont val="MS Sans Serif"/>
        <family val="2"/>
      </rPr>
      <t xml:space="preserve"> 105 degrees</t>
    </r>
  </si>
  <si>
    <t>Proposed Skew ( 80 - 100 degrees)</t>
  </si>
  <si>
    <r>
      <t xml:space="preserve">Existing align. Is offset </t>
    </r>
    <r>
      <rPr>
        <u/>
        <sz val="8"/>
        <rFont val="MS Sans Serif"/>
        <family val="2"/>
      </rPr>
      <t>&gt;</t>
    </r>
    <r>
      <rPr>
        <sz val="8"/>
        <rFont val="MS Sans Serif"/>
        <family val="2"/>
      </rPr>
      <t xml:space="preserve"> 50% (half lane)</t>
    </r>
  </si>
  <si>
    <t>Proposed Offset (0% - 25% of 1 lane width)</t>
  </si>
  <si>
    <t>3. Warrants for signalization per MUTCD</t>
  </si>
  <si>
    <t>INTERSECTION SIGHT DISTANCE CALCULATION SHEET</t>
  </si>
  <si>
    <r>
      <t xml:space="preserve">Intersection sight distance (I.S.D.) contains several different types of traffic movements and directions of visibility.  There is an I.S.D. for all types of maneuvers and turns at intersections.  The factors used to establish required entering sight distance are contained in AASHTO "A Policy on Geometric Design of Highways and Streets" , page 664 and 668.  Assumptions include a 2 lane road, passenger vehicle, height of eye is 3.5 feet and the viewed object is 4.5 feet, grades </t>
    </r>
    <r>
      <rPr>
        <u/>
        <sz val="10"/>
        <rFont val="Arial"/>
        <family val="2"/>
      </rPr>
      <t>&lt;</t>
    </r>
    <r>
      <rPr>
        <sz val="10"/>
        <rFont val="Arial"/>
        <family val="2"/>
      </rPr>
      <t xml:space="preserve"> 3%.  For other conditions, review AASHTO, WSDOT Design Manual, and incorporate into you application on a separate but similar worksheet.</t>
    </r>
  </si>
  <si>
    <t>Sources of information - AASHTO "A Policy on Geometric Design of Highways and Streets, 2001", pages 660-669.
and WSDOT Design Manual June 2010, page 1310-55</t>
  </si>
  <si>
    <r>
      <rPr>
        <b/>
        <sz val="10"/>
        <rFont val="Arial"/>
        <family val="2"/>
      </rPr>
      <t>Measured</t>
    </r>
    <r>
      <rPr>
        <sz val="10"/>
        <rFont val="Arial"/>
        <family val="2"/>
      </rPr>
      <t xml:space="preserve"> I.S.D. to left from the side road =    </t>
    </r>
  </si>
  <si>
    <r>
      <rPr>
        <b/>
        <sz val="10"/>
        <rFont val="Arial"/>
        <family val="2"/>
      </rPr>
      <t>Measured</t>
    </r>
    <r>
      <rPr>
        <sz val="10"/>
        <rFont val="Arial"/>
        <family val="2"/>
      </rPr>
      <t xml:space="preserve"> I.S.D. to right from the side road =  </t>
    </r>
  </si>
  <si>
    <t>for each of the four maneuvers below.  These yield the distances required:</t>
  </si>
  <si>
    <t>V</t>
  </si>
  <si>
    <r>
      <t xml:space="preserve">If ISD Ratio </t>
    </r>
    <r>
      <rPr>
        <u/>
        <sz val="10"/>
        <rFont val="Arial"/>
        <family val="2"/>
      </rPr>
      <t>&gt;</t>
    </r>
    <r>
      <rPr>
        <sz val="10"/>
        <rFont val="Arial"/>
        <family val="2"/>
      </rPr>
      <t xml:space="preserve"> 1, the manuever meets standards</t>
    </r>
  </si>
  <si>
    <t>(2pts for each defficient leg</t>
  </si>
  <si>
    <t>See also WSDOT Design Manual page 1310-55, July 2010</t>
  </si>
  <si>
    <t>Points Assigned</t>
  </si>
  <si>
    <t>10 max</t>
  </si>
  <si>
    <r>
      <t xml:space="preserve">ISD = 1.47 X </t>
    </r>
    <r>
      <rPr>
        <b/>
        <sz val="10"/>
        <color indexed="30"/>
        <rFont val="MS Sans Serif"/>
        <family val="2"/>
      </rPr>
      <t>V</t>
    </r>
    <r>
      <rPr>
        <sz val="10"/>
        <rFont val="MS Sans Serif"/>
      </rPr>
      <t xml:space="preserve"> X </t>
    </r>
    <r>
      <rPr>
        <b/>
        <sz val="10"/>
        <color indexed="30"/>
        <rFont val="MS Sans Serif"/>
        <family val="2"/>
      </rPr>
      <t>tg</t>
    </r>
  </si>
  <si>
    <t>where:</t>
  </si>
  <si>
    <r>
      <rPr>
        <b/>
        <sz val="10"/>
        <color indexed="30"/>
        <rFont val="MS Sans Serif"/>
        <family val="2"/>
      </rPr>
      <t>tg</t>
    </r>
    <r>
      <rPr>
        <sz val="10"/>
        <rFont val="MS Sans Serif"/>
      </rPr>
      <t xml:space="preserve"> = 7.5 for left turn</t>
    </r>
  </si>
  <si>
    <r>
      <rPr>
        <b/>
        <sz val="10"/>
        <color indexed="30"/>
        <rFont val="MS Sans Serif"/>
        <family val="2"/>
      </rPr>
      <t>tg</t>
    </r>
    <r>
      <rPr>
        <sz val="10"/>
        <rFont val="MS Sans Serif"/>
      </rPr>
      <t xml:space="preserve"> = 6.5 for crossing or right turn</t>
    </r>
  </si>
  <si>
    <t>Turn Rt or Cross,</t>
  </si>
  <si>
    <t>Turn Left,</t>
  </si>
  <si>
    <t>Required</t>
  </si>
  <si>
    <t>A</t>
  </si>
  <si>
    <t>B</t>
  </si>
  <si>
    <r>
      <t xml:space="preserve">This table is taken from AASHTO Green Book, 2001 pp 664 and 668, and inserting interpolated distances for intermediate (non-highlighted) speeds.
Values are for passenger cars, </t>
    </r>
    <r>
      <rPr>
        <u/>
        <sz val="10"/>
        <rFont val="Arial"/>
        <family val="2"/>
      </rPr>
      <t>&lt;</t>
    </r>
    <r>
      <rPr>
        <sz val="10"/>
        <rFont val="Arial"/>
        <family val="2"/>
      </rPr>
      <t xml:space="preserve"> 3% grade.  Other conditions require separate analyis.</t>
    </r>
  </si>
  <si>
    <t>Signal Warrants</t>
  </si>
  <si>
    <t>Geomteric features for intersections will be brought to full design standards, unless deviation approval is granted by WSDOT</t>
  </si>
  <si>
    <t>30 points max.</t>
  </si>
  <si>
    <t>MUTCD</t>
  </si>
  <si>
    <t>Signal Warrant #</t>
  </si>
  <si>
    <t>Although warrants will determine points for deficiency, the project must be improved to design standard or otherwise gain a deviation approval from the WSDOT.</t>
  </si>
  <si>
    <t>check 4 
that apply</t>
  </si>
  <si>
    <t>(for CRAB use)</t>
  </si>
  <si>
    <t>LOCAL SIGNIFICANCE</t>
  </si>
  <si>
    <t>Community subtotal</t>
  </si>
  <si>
    <t>Commercial subtotal</t>
  </si>
  <si>
    <t>Total Local SignificancePoints:</t>
  </si>
  <si>
    <t>measured</t>
  </si>
  <si>
    <t>Local Significance:</t>
  </si>
  <si>
    <t>INERSECTION PROJECT SUBMITTAL</t>
  </si>
  <si>
    <t>PS Region</t>
  </si>
  <si>
    <t>INTERSECTION RATING SUMMARY:</t>
  </si>
  <si>
    <t>(Click on underlined text to input project data)</t>
  </si>
  <si>
    <t>(assigned)</t>
  </si>
  <si>
    <t>Use the last three 
full years' reports</t>
  </si>
  <si>
    <t>PS -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</si>
</sst>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_);\(#,##0.0\)"/>
    <numFmt numFmtId="166" formatCode="0#"/>
    <numFmt numFmtId="167" formatCode="yyyy"/>
  </numFmts>
  <fonts count="93" x14ac:knownFonts="1">
    <font>
      <sz val="10"/>
      <name val="MS Sans Serif"/>
    </font>
    <font>
      <b/>
      <sz val="10"/>
      <name val="MS Sans Serif"/>
    </font>
    <font>
      <sz val="10"/>
      <name val="MS Sans Serif"/>
      <family val="2"/>
    </font>
    <font>
      <u/>
      <sz val="10"/>
      <name val="MS Sans Serif"/>
      <family val="2"/>
    </font>
    <font>
      <u/>
      <sz val="10"/>
      <name val="Arial"/>
      <family val="2"/>
    </font>
    <font>
      <sz val="10"/>
      <name val="Arial"/>
      <family val="2"/>
    </font>
    <font>
      <b/>
      <u/>
      <sz val="10"/>
      <name val="MS Sans Serif"/>
      <family val="2"/>
    </font>
    <font>
      <u/>
      <sz val="10"/>
      <name val="MS Sans Serif"/>
      <family val="2"/>
    </font>
    <font>
      <b/>
      <u/>
      <sz val="10"/>
      <name val="MS Sans Serif"/>
      <family val="2"/>
    </font>
    <font>
      <b/>
      <sz val="10"/>
      <name val="MS Sans Serif"/>
      <family val="2"/>
    </font>
    <font>
      <sz val="10"/>
      <name val="MS Sans Serif"/>
      <family val="2"/>
    </font>
    <font>
      <b/>
      <sz val="10"/>
      <name val="Arial"/>
      <family val="2"/>
    </font>
    <font>
      <b/>
      <sz val="10"/>
      <color indexed="61"/>
      <name val="MS Sans Serif"/>
      <family val="2"/>
    </font>
    <font>
      <sz val="10"/>
      <color indexed="61"/>
      <name val="MS Sans Serif"/>
      <family val="2"/>
    </font>
    <font>
      <sz val="10"/>
      <name val="Arial"/>
      <family val="2"/>
    </font>
    <font>
      <sz val="12"/>
      <name val="MS Sans Serif"/>
      <family val="2"/>
    </font>
    <font>
      <sz val="8"/>
      <color indexed="81"/>
      <name val="Tahoma"/>
      <family val="2"/>
    </font>
    <font>
      <sz val="10"/>
      <color indexed="10"/>
      <name val="MS Sans Serif"/>
      <family val="2"/>
    </font>
    <font>
      <sz val="10"/>
      <name val="MS Sans Serif"/>
      <family val="2"/>
    </font>
    <font>
      <sz val="8"/>
      <name val="Arial"/>
      <family val="2"/>
    </font>
    <font>
      <sz val="8"/>
      <name val="MS Sans Serif"/>
      <family val="2"/>
    </font>
    <font>
      <b/>
      <u/>
      <sz val="8"/>
      <name val="MS Sans Serif"/>
      <family val="2"/>
    </font>
    <font>
      <b/>
      <sz val="10"/>
      <color indexed="10"/>
      <name val="MS Sans Serif"/>
      <family val="2"/>
    </font>
    <font>
      <sz val="8"/>
      <name val="Arial"/>
      <family val="2"/>
    </font>
    <font>
      <u/>
      <sz val="8"/>
      <name val="Arial"/>
      <family val="2"/>
    </font>
    <font>
      <b/>
      <sz val="10"/>
      <color indexed="14"/>
      <name val="Arial"/>
      <family val="2"/>
    </font>
    <font>
      <sz val="8"/>
      <name val="MS Sans Serif"/>
      <family val="2"/>
    </font>
    <font>
      <u/>
      <sz val="8"/>
      <name val="MS Sans Serif"/>
      <family val="2"/>
    </font>
    <font>
      <sz val="8.5"/>
      <name val="MS Sans Serif"/>
      <family val="2"/>
    </font>
    <font>
      <b/>
      <sz val="10"/>
      <color indexed="10"/>
      <name val="MS Sans Serif"/>
      <family val="2"/>
    </font>
    <font>
      <u/>
      <sz val="7.5"/>
      <color indexed="12"/>
      <name val="MS Sans Serif"/>
      <family val="2"/>
    </font>
    <font>
      <b/>
      <sz val="10"/>
      <color indexed="11"/>
      <name val="MS Sans Serif"/>
      <family val="2"/>
    </font>
    <font>
      <sz val="14"/>
      <name val="Courier New"/>
      <family val="3"/>
    </font>
    <font>
      <sz val="12"/>
      <name val="Arial"/>
      <family val="2"/>
    </font>
    <font>
      <b/>
      <sz val="12"/>
      <name val="Arial"/>
      <family val="2"/>
    </font>
    <font>
      <i/>
      <sz val="12"/>
      <name val="Arial"/>
      <family val="2"/>
    </font>
    <font>
      <u/>
      <sz val="10"/>
      <name val="Arial"/>
      <family val="2"/>
    </font>
    <font>
      <b/>
      <u/>
      <sz val="8"/>
      <color indexed="14"/>
      <name val="MS Sans Serif"/>
      <family val="2"/>
    </font>
    <font>
      <sz val="10"/>
      <color indexed="9"/>
      <name val="MS Sans Serif"/>
      <family val="2"/>
    </font>
    <font>
      <b/>
      <sz val="8"/>
      <color indexed="10"/>
      <name val="MS Sans Serif"/>
      <family val="2"/>
    </font>
    <font>
      <b/>
      <u/>
      <sz val="12"/>
      <name val="MS Sans Serif"/>
      <family val="2"/>
    </font>
    <font>
      <b/>
      <u/>
      <sz val="10"/>
      <color indexed="12"/>
      <name val="MS Sans Serif"/>
      <family val="2"/>
    </font>
    <font>
      <b/>
      <u/>
      <sz val="10"/>
      <color indexed="12"/>
      <name val="MS Sans Serif"/>
      <family val="2"/>
    </font>
    <font>
      <u/>
      <sz val="8"/>
      <name val="MS Sans Serif"/>
      <family val="2"/>
    </font>
    <font>
      <b/>
      <sz val="10"/>
      <color indexed="12"/>
      <name val="Arial"/>
      <family val="2"/>
    </font>
    <font>
      <b/>
      <sz val="10"/>
      <color indexed="12"/>
      <name val="MS Sans Serif"/>
      <family val="2"/>
    </font>
    <font>
      <b/>
      <sz val="8"/>
      <color indexed="10"/>
      <name val="MS Sans Serif"/>
      <family val="2"/>
    </font>
    <font>
      <b/>
      <u/>
      <sz val="12"/>
      <color indexed="10"/>
      <name val="MS Sans Serif"/>
      <family val="2"/>
    </font>
    <font>
      <sz val="6"/>
      <name val="MS Sans Serif"/>
      <family val="2"/>
    </font>
    <font>
      <b/>
      <sz val="10"/>
      <color indexed="10"/>
      <name val="Arial"/>
      <family val="2"/>
    </font>
    <font>
      <sz val="10"/>
      <name val="MS Sans Serif"/>
      <family val="2"/>
    </font>
    <font>
      <b/>
      <sz val="10"/>
      <color indexed="10"/>
      <name val="Arial"/>
      <family val="2"/>
    </font>
    <font>
      <sz val="8"/>
      <color indexed="10"/>
      <name val="Arial"/>
      <family val="2"/>
    </font>
    <font>
      <sz val="7"/>
      <name val="Arial"/>
      <family val="2"/>
    </font>
    <font>
      <strike/>
      <sz val="10"/>
      <name val="Arial"/>
      <family val="2"/>
    </font>
    <font>
      <strike/>
      <sz val="10"/>
      <name val="MS Sans Serif"/>
      <family val="2"/>
    </font>
    <font>
      <sz val="10"/>
      <color indexed="10"/>
      <name val="MS Sans Serif"/>
      <family val="2"/>
    </font>
    <font>
      <sz val="18"/>
      <name val="Arial"/>
      <family val="2"/>
    </font>
    <font>
      <sz val="6"/>
      <name val="Arial"/>
      <family val="2"/>
    </font>
    <font>
      <sz val="10"/>
      <name val="MS Sans Serif"/>
      <family val="2"/>
    </font>
    <font>
      <b/>
      <sz val="14"/>
      <name val="MS Sans Serif"/>
      <family val="2"/>
    </font>
    <font>
      <b/>
      <u/>
      <sz val="8"/>
      <name val="MS Sans Serif"/>
      <family val="2"/>
    </font>
    <font>
      <b/>
      <sz val="8"/>
      <color indexed="81"/>
      <name val="Tahoma"/>
      <family val="2"/>
    </font>
    <font>
      <sz val="6"/>
      <color indexed="14"/>
      <name val="MS Sans Serif"/>
      <family val="2"/>
    </font>
    <font>
      <sz val="10"/>
      <color indexed="47"/>
      <name val="MS Sans Serif"/>
      <family val="2"/>
    </font>
    <font>
      <u/>
      <sz val="10"/>
      <color indexed="47"/>
      <name val="MS Sans Serif"/>
      <family val="2"/>
    </font>
    <font>
      <u/>
      <sz val="8.5"/>
      <color indexed="12"/>
      <name val="MS Sans Serif"/>
      <family val="2"/>
    </font>
    <font>
      <u/>
      <sz val="12"/>
      <name val="MS Sans Serif"/>
      <family val="2"/>
    </font>
    <font>
      <sz val="12"/>
      <name val="Arial"/>
      <family val="2"/>
    </font>
    <font>
      <b/>
      <sz val="12"/>
      <name val="MS Sans Serif"/>
      <family val="2"/>
    </font>
    <font>
      <sz val="9"/>
      <name val="MS Sans Serif"/>
      <family val="2"/>
    </font>
    <font>
      <strike/>
      <sz val="10"/>
      <name val="Cambria"/>
      <family val="1"/>
    </font>
    <font>
      <strike/>
      <sz val="8"/>
      <name val="Cambria"/>
      <family val="1"/>
    </font>
    <font>
      <b/>
      <strike/>
      <sz val="10"/>
      <color indexed="10"/>
      <name val="Cambria"/>
      <family val="1"/>
    </font>
    <font>
      <u/>
      <sz val="8.5"/>
      <name val="MS Sans Serif"/>
      <family val="2"/>
    </font>
    <font>
      <b/>
      <sz val="8.5"/>
      <color indexed="60"/>
      <name val="MS Sans Serif"/>
      <family val="2"/>
    </font>
    <font>
      <b/>
      <sz val="10"/>
      <color indexed="30"/>
      <name val="MS Sans Serif"/>
      <family val="2"/>
    </font>
    <font>
      <sz val="10"/>
      <name val="MS Sans Serif"/>
    </font>
    <font>
      <u/>
      <sz val="10"/>
      <name val="MS Sans Serif"/>
    </font>
    <font>
      <b/>
      <u/>
      <sz val="10"/>
      <color indexed="12"/>
      <name val="MS Sans Serif"/>
    </font>
    <font>
      <sz val="11"/>
      <color theme="1"/>
      <name val="Calibri"/>
      <family val="2"/>
      <scheme val="minor"/>
    </font>
    <font>
      <sz val="10"/>
      <color rgb="FFFF0000"/>
      <name val="Arial"/>
      <family val="2"/>
    </font>
    <font>
      <b/>
      <sz val="10"/>
      <color rgb="FF0070C0"/>
      <name val="Arial"/>
      <family val="2"/>
    </font>
    <font>
      <b/>
      <sz val="10"/>
      <color rgb="FF0070C0"/>
      <name val="MS Sans Serif"/>
    </font>
    <font>
      <b/>
      <sz val="8"/>
      <color rgb="FF0070C0"/>
      <name val="MS Sans Serif"/>
    </font>
    <font>
      <b/>
      <sz val="12"/>
      <color theme="5" tint="-0.249977111117893"/>
      <name val="Cambria"/>
      <family val="1"/>
      <scheme val="major"/>
    </font>
    <font>
      <sz val="8"/>
      <name val="MS Sans Serif"/>
    </font>
    <font>
      <u/>
      <sz val="10"/>
      <color indexed="12"/>
      <name val="MS Sans Serif"/>
      <family val="2"/>
    </font>
    <font>
      <b/>
      <sz val="14"/>
      <name val="MS Sans Serif"/>
    </font>
    <font>
      <b/>
      <sz val="12"/>
      <color indexed="10"/>
      <name val="MS Sans Serif"/>
      <family val="2"/>
    </font>
    <font>
      <b/>
      <sz val="18"/>
      <name val="MS Sans Serif"/>
    </font>
    <font>
      <b/>
      <sz val="8"/>
      <color rgb="FFFF0000"/>
      <name val="MS Sans Serif"/>
    </font>
    <font>
      <sz val="14"/>
      <color indexed="14"/>
      <name val="MS Sans Serif"/>
    </font>
  </fonts>
  <fills count="10">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lightGray"/>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79998168889431442"/>
        <bgColor indexed="64"/>
      </patternFill>
    </fill>
  </fills>
  <borders count="6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style="medium">
        <color indexed="48"/>
      </left>
      <right/>
      <top/>
      <bottom/>
      <diagonal/>
    </border>
    <border>
      <left/>
      <right style="medium">
        <color indexed="48"/>
      </right>
      <top/>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medium">
        <color indexed="12"/>
      </right>
      <top/>
      <bottom/>
      <diagonal/>
    </border>
    <border>
      <left style="medium">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4"/>
      </left>
      <right style="medium">
        <color indexed="14"/>
      </right>
      <top style="medium">
        <color indexed="14"/>
      </top>
      <bottom style="medium">
        <color indexed="14"/>
      </bottom>
      <diagonal/>
    </border>
    <border>
      <left/>
      <right/>
      <top/>
      <bottom style="medium">
        <color indexed="64"/>
      </bottom>
      <diagonal/>
    </border>
    <border>
      <left style="thin">
        <color indexed="64"/>
      </left>
      <right style="thin">
        <color indexed="64"/>
      </right>
      <top style="thin">
        <color indexed="64"/>
      </top>
      <bottom/>
      <diagonal/>
    </border>
    <border>
      <left style="thick">
        <color indexed="14"/>
      </left>
      <right style="thick">
        <color indexed="14"/>
      </right>
      <top style="thick">
        <color indexed="14"/>
      </top>
      <bottom style="thick">
        <color indexed="14"/>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
      <left style="thick">
        <color rgb="FF00B050"/>
      </left>
      <right/>
      <top style="thick">
        <color rgb="FF00B050"/>
      </top>
      <bottom/>
      <diagonal/>
    </border>
    <border>
      <left/>
      <right/>
      <top style="thick">
        <color rgb="FF00B050"/>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ck">
        <color indexed="64"/>
      </top>
      <bottom style="thin">
        <color indexed="64"/>
      </bottom>
      <diagonal/>
    </border>
    <border>
      <left style="thick">
        <color rgb="FF7030A0"/>
      </left>
      <right style="thick">
        <color rgb="FF7030A0"/>
      </right>
      <top style="thick">
        <color rgb="FF7030A0"/>
      </top>
      <bottom style="thick">
        <color rgb="FF7030A0"/>
      </bottom>
      <diagonal/>
    </border>
    <border>
      <left/>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xf numFmtId="0" fontId="2" fillId="0" borderId="0"/>
    <xf numFmtId="0" fontId="14" fillId="0" borderId="0"/>
    <xf numFmtId="0" fontId="5" fillId="0" borderId="0"/>
    <xf numFmtId="0" fontId="2" fillId="0" borderId="0"/>
    <xf numFmtId="9" fontId="2" fillId="0" borderId="0" applyFont="0" applyFill="0" applyBorder="0" applyAlignment="0" applyProtection="0"/>
    <xf numFmtId="9" fontId="2" fillId="0" borderId="0" applyFont="0" applyFill="0" applyBorder="0" applyAlignment="0" applyProtection="0"/>
  </cellStyleXfs>
  <cellXfs count="546">
    <xf numFmtId="0" fontId="0" fillId="0" borderId="0" xfId="0"/>
    <xf numFmtId="0" fontId="0" fillId="0" borderId="0" xfId="0" applyBorder="1" applyAlignment="1">
      <alignment horizontal="center"/>
    </xf>
    <xf numFmtId="0" fontId="33" fillId="0" borderId="0" xfId="0" applyFont="1"/>
    <xf numFmtId="0" fontId="35" fillId="2" borderId="0" xfId="0" applyFont="1" applyFill="1"/>
    <xf numFmtId="0" fontId="33" fillId="2" borderId="0" xfId="0" applyFont="1" applyFill="1"/>
    <xf numFmtId="0" fontId="14" fillId="0" borderId="0" xfId="0" applyFont="1"/>
    <xf numFmtId="0" fontId="0" fillId="3" borderId="2" xfId="0" applyFill="1" applyBorder="1" applyAlignment="1" applyProtection="1">
      <alignment horizontal="center"/>
      <protection locked="0"/>
    </xf>
    <xf numFmtId="166" fontId="5" fillId="0" borderId="0" xfId="0" applyNumberFormat="1" applyFont="1" applyFill="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167" fontId="17" fillId="0" borderId="0" xfId="0" applyNumberFormat="1" applyFont="1" applyFill="1" applyBorder="1" applyAlignment="1" applyProtection="1">
      <alignment horizontal="center"/>
    </xf>
    <xf numFmtId="0" fontId="26" fillId="0" borderId="0" xfId="0" applyFont="1" applyFill="1" applyBorder="1" applyAlignment="1" applyProtection="1">
      <alignment horizontal="left"/>
    </xf>
    <xf numFmtId="0" fontId="43" fillId="0" borderId="0" xfId="0" applyFont="1" applyFill="1" applyBorder="1" applyAlignment="1" applyProtection="1">
      <alignment horizontal="left"/>
    </xf>
    <xf numFmtId="9" fontId="38" fillId="0" borderId="0" xfId="8" applyFont="1" applyFill="1" applyBorder="1" applyAlignment="1" applyProtection="1">
      <alignment horizontal="center"/>
    </xf>
    <xf numFmtId="0" fontId="29"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0" fillId="0" borderId="0" xfId="0" applyFill="1" applyAlignment="1" applyProtection="1">
      <alignment horizontal="left"/>
    </xf>
    <xf numFmtId="0" fontId="0" fillId="0" borderId="0" xfId="0" applyFill="1" applyBorder="1" applyAlignment="1" applyProtection="1">
      <alignment horizontal="left"/>
    </xf>
    <xf numFmtId="0" fontId="0" fillId="0" borderId="2" xfId="0" applyFill="1" applyBorder="1" applyAlignment="1" applyProtection="1">
      <alignment horizontal="center"/>
    </xf>
    <xf numFmtId="0" fontId="10" fillId="0" borderId="0" xfId="0" applyFont="1" applyFill="1" applyBorder="1" applyAlignment="1" applyProtection="1">
      <alignment horizontal="right"/>
    </xf>
    <xf numFmtId="0" fontId="0" fillId="0" borderId="0" xfId="0" applyBorder="1" applyAlignment="1" applyProtection="1">
      <alignment horizontal="left"/>
    </xf>
    <xf numFmtId="0" fontId="0" fillId="0" borderId="0" xfId="0" applyBorder="1" applyProtection="1"/>
    <xf numFmtId="0" fontId="26" fillId="0" borderId="0" xfId="0" applyFont="1" applyFill="1" applyBorder="1" applyProtection="1"/>
    <xf numFmtId="0" fontId="26" fillId="0" borderId="0" xfId="0" applyFont="1" applyFill="1" applyBorder="1" applyAlignment="1" applyProtection="1">
      <alignment horizontal="right"/>
    </xf>
    <xf numFmtId="0" fontId="0" fillId="0" borderId="0" xfId="0" applyFill="1" applyBorder="1" applyProtection="1"/>
    <xf numFmtId="49" fontId="0" fillId="0" borderId="0" xfId="0" applyNumberFormat="1" applyFill="1" applyAlignment="1" applyProtection="1">
      <alignment horizontal="center"/>
    </xf>
    <xf numFmtId="49" fontId="0" fillId="0" borderId="0" xfId="0" applyNumberFormat="1" applyFill="1" applyAlignment="1" applyProtection="1">
      <alignment horizontal="left"/>
    </xf>
    <xf numFmtId="0" fontId="26" fillId="0" borderId="0" xfId="0" applyFont="1" applyFill="1" applyAlignment="1" applyProtection="1">
      <alignment horizontal="center"/>
    </xf>
    <xf numFmtId="49" fontId="0" fillId="0" borderId="0" xfId="0" applyNumberFormat="1" applyFill="1" applyProtection="1"/>
    <xf numFmtId="0" fontId="0" fillId="0" borderId="0" xfId="0" applyFill="1" applyBorder="1" applyAlignment="1" applyProtection="1"/>
    <xf numFmtId="0" fontId="7" fillId="0" borderId="0" xfId="0" applyFont="1" applyFill="1" applyBorder="1" applyAlignment="1" applyProtection="1">
      <alignment horizontal="left"/>
    </xf>
    <xf numFmtId="0" fontId="40" fillId="0" borderId="0" xfId="0" applyFont="1" applyFill="1" applyBorder="1" applyAlignment="1" applyProtection="1"/>
    <xf numFmtId="0" fontId="42" fillId="0" borderId="0" xfId="1" applyFont="1" applyFill="1" applyBorder="1" applyAlignment="1" applyProtection="1"/>
    <xf numFmtId="0" fontId="3" fillId="0" borderId="0" xfId="0" applyFont="1" applyFill="1" applyBorder="1" applyAlignment="1" applyProtection="1">
      <alignment horizontal="center"/>
    </xf>
    <xf numFmtId="0" fontId="43" fillId="0" borderId="0" xfId="0" applyFont="1" applyFill="1" applyBorder="1" applyAlignment="1" applyProtection="1">
      <alignment horizontal="right"/>
    </xf>
    <xf numFmtId="0" fontId="0" fillId="0" borderId="1" xfId="0" applyFill="1" applyBorder="1" applyProtection="1"/>
    <xf numFmtId="0" fontId="48" fillId="0" borderId="0" xfId="0" quotePrefix="1" applyFont="1" applyFill="1" applyBorder="1" applyAlignment="1" applyProtection="1">
      <alignment horizontal="center" vertical="center"/>
    </xf>
    <xf numFmtId="1" fontId="23" fillId="0" borderId="0"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22" fillId="0" borderId="0" xfId="0" applyFont="1" applyFill="1" applyAlignment="1" applyProtection="1">
      <alignment horizontal="left"/>
    </xf>
    <xf numFmtId="2" fontId="0" fillId="0" borderId="0" xfId="0" applyNumberFormat="1" applyFill="1" applyBorder="1" applyAlignment="1" applyProtection="1">
      <alignment horizontal="center"/>
    </xf>
    <xf numFmtId="0" fontId="1" fillId="0" borderId="0" xfId="0" applyFont="1" applyFill="1" applyBorder="1" applyAlignment="1" applyProtection="1">
      <alignment horizontal="center"/>
    </xf>
    <xf numFmtId="0" fontId="48" fillId="0" borderId="0" xfId="0" quotePrefix="1" applyFont="1" applyFill="1" applyBorder="1" applyAlignment="1" applyProtection="1">
      <alignment horizontal="center" vertical="top"/>
    </xf>
    <xf numFmtId="1" fontId="0" fillId="0" borderId="0" xfId="0" applyNumberFormat="1" applyFill="1" applyBorder="1" applyAlignment="1" applyProtection="1">
      <alignment horizontal="center"/>
    </xf>
    <xf numFmtId="1" fontId="5" fillId="0" borderId="0" xfId="0" applyNumberFormat="1" applyFont="1" applyFill="1" applyBorder="1" applyAlignment="1" applyProtection="1">
      <alignment horizontal="center"/>
    </xf>
    <xf numFmtId="2" fontId="0" fillId="0" borderId="0" xfId="0" applyNumberFormat="1" applyFill="1" applyBorder="1" applyProtection="1"/>
    <xf numFmtId="0" fontId="28" fillId="0" borderId="0" xfId="0" applyFont="1" applyFill="1" applyBorder="1" applyAlignment="1" applyProtection="1">
      <alignment horizontal="left"/>
    </xf>
    <xf numFmtId="1" fontId="26" fillId="0" borderId="0" xfId="0" applyNumberFormat="1" applyFont="1" applyFill="1" applyBorder="1" applyAlignment="1" applyProtection="1">
      <alignment horizontal="center"/>
    </xf>
    <xf numFmtId="0" fontId="0" fillId="0" borderId="0" xfId="0" applyFill="1" applyBorder="1" applyAlignment="1" applyProtection="1">
      <alignment horizontal="right"/>
    </xf>
    <xf numFmtId="0" fontId="24" fillId="0" borderId="1" xfId="0" applyFont="1" applyBorder="1" applyAlignment="1" applyProtection="1">
      <alignment horizontal="center"/>
    </xf>
    <xf numFmtId="0" fontId="61" fillId="0" borderId="0" xfId="0" applyFont="1" applyFill="1" applyBorder="1" applyAlignment="1" applyProtection="1">
      <alignment horizontal="left"/>
    </xf>
    <xf numFmtId="0" fontId="0" fillId="0" borderId="0" xfId="0" applyFill="1" applyBorder="1" applyAlignment="1" applyProtection="1">
      <alignment textRotation="90"/>
    </xf>
    <xf numFmtId="0" fontId="20" fillId="0" borderId="0" xfId="0" applyFont="1" applyFill="1" applyBorder="1" applyAlignment="1" applyProtection="1">
      <alignment horizontal="center"/>
    </xf>
    <xf numFmtId="2" fontId="5" fillId="0" borderId="0" xfId="0" applyNumberFormat="1" applyFont="1" applyFill="1" applyBorder="1" applyAlignment="1" applyProtection="1">
      <alignment horizontal="center" vertical="top"/>
    </xf>
    <xf numFmtId="1" fontId="5" fillId="0" borderId="0" xfId="0" applyNumberFormat="1" applyFont="1" applyFill="1" applyBorder="1" applyAlignment="1" applyProtection="1">
      <alignment horizontal="center" vertical="top"/>
    </xf>
    <xf numFmtId="0" fontId="5" fillId="0" borderId="0" xfId="0" applyFont="1" applyFill="1" applyBorder="1" applyAlignment="1" applyProtection="1">
      <alignment horizontal="center" vertical="top"/>
    </xf>
    <xf numFmtId="0" fontId="63" fillId="0" borderId="0" xfId="0" applyFont="1" applyFill="1" applyBorder="1" applyAlignment="1" applyProtection="1">
      <alignment horizontal="right"/>
    </xf>
    <xf numFmtId="0" fontId="63" fillId="0" borderId="0" xfId="0" applyFont="1" applyFill="1" applyBorder="1" applyAlignment="1" applyProtection="1">
      <alignment horizontal="center" vertical="top"/>
    </xf>
    <xf numFmtId="0" fontId="70" fillId="0" borderId="0" xfId="0" applyFont="1" applyFill="1" applyAlignment="1" applyProtection="1">
      <alignment horizontal="left"/>
    </xf>
    <xf numFmtId="0" fontId="0" fillId="0" borderId="33" xfId="0" applyFill="1" applyBorder="1" applyProtection="1"/>
    <xf numFmtId="0" fontId="0" fillId="0" borderId="34" xfId="0" applyFill="1" applyBorder="1" applyProtection="1"/>
    <xf numFmtId="0" fontId="0" fillId="0" borderId="35" xfId="0" applyFill="1" applyBorder="1" applyProtection="1"/>
    <xf numFmtId="0" fontId="0" fillId="0" borderId="36" xfId="0" applyFill="1" applyBorder="1" applyProtection="1"/>
    <xf numFmtId="0" fontId="0" fillId="0" borderId="37" xfId="0" applyFill="1" applyBorder="1" applyProtection="1"/>
    <xf numFmtId="0" fontId="0" fillId="0" borderId="38" xfId="0" applyFill="1" applyBorder="1" applyProtection="1"/>
    <xf numFmtId="0" fontId="0" fillId="0" borderId="39" xfId="0" applyFill="1" applyBorder="1" applyProtection="1"/>
    <xf numFmtId="0" fontId="0" fillId="0" borderId="39" xfId="0" applyFill="1" applyBorder="1" applyAlignment="1" applyProtection="1">
      <alignment horizontal="center"/>
    </xf>
    <xf numFmtId="0" fontId="31" fillId="0" borderId="39" xfId="0" applyFont="1" applyFill="1" applyBorder="1" applyProtection="1"/>
    <xf numFmtId="0" fontId="10" fillId="0" borderId="0" xfId="0" applyFont="1" applyFill="1" applyBorder="1" applyAlignment="1" applyProtection="1">
      <alignment horizontal="left"/>
    </xf>
    <xf numFmtId="0" fontId="0" fillId="0" borderId="37" xfId="0" applyFill="1" applyBorder="1" applyAlignment="1" applyProtection="1">
      <alignment horizontal="left"/>
    </xf>
    <xf numFmtId="0" fontId="7" fillId="0" borderId="37" xfId="0" applyFont="1" applyFill="1" applyBorder="1" applyAlignment="1" applyProtection="1">
      <alignment horizontal="left"/>
    </xf>
    <xf numFmtId="0" fontId="10" fillId="0" borderId="0" xfId="1" applyFont="1" applyFill="1" applyBorder="1" applyAlignment="1" applyProtection="1">
      <alignment horizontal="center"/>
    </xf>
    <xf numFmtId="0" fontId="5" fillId="0" borderId="0" xfId="0" applyFont="1" applyBorder="1" applyAlignment="1" applyProtection="1">
      <alignment horizontal="left"/>
    </xf>
    <xf numFmtId="0" fontId="0" fillId="0" borderId="40" xfId="0" applyFill="1" applyBorder="1" applyProtection="1"/>
    <xf numFmtId="0" fontId="22" fillId="0" borderId="0" xfId="0" applyFont="1" applyFill="1" applyBorder="1" applyAlignment="1" applyProtection="1">
      <alignment horizontal="right"/>
    </xf>
    <xf numFmtId="0" fontId="22" fillId="0" borderId="39" xfId="0" applyFont="1" applyFill="1" applyBorder="1" applyAlignment="1" applyProtection="1">
      <alignment horizontal="right"/>
    </xf>
    <xf numFmtId="0" fontId="26" fillId="0" borderId="0" xfId="0" applyFont="1" applyFill="1" applyBorder="1" applyAlignment="1" applyProtection="1"/>
    <xf numFmtId="0" fontId="0" fillId="0" borderId="0" xfId="0" applyAlignment="1" applyProtection="1">
      <alignment horizontal="right"/>
    </xf>
    <xf numFmtId="0" fontId="41" fillId="0" borderId="0" xfId="1" applyFont="1" applyFill="1" applyBorder="1" applyAlignment="1" applyProtection="1"/>
    <xf numFmtId="0" fontId="0" fillId="5" borderId="0" xfId="0" applyFill="1" applyBorder="1" applyProtection="1"/>
    <xf numFmtId="2" fontId="26" fillId="5" borderId="0" xfId="0" applyNumberFormat="1" applyFont="1" applyFill="1" applyBorder="1" applyAlignment="1" applyProtection="1">
      <alignment horizontal="left"/>
    </xf>
    <xf numFmtId="0" fontId="0" fillId="5" borderId="0" xfId="0" applyFill="1" applyBorder="1" applyAlignment="1" applyProtection="1">
      <alignment horizontal="left"/>
    </xf>
    <xf numFmtId="0" fontId="26" fillId="5" borderId="0" xfId="0" applyFont="1" applyFill="1" applyBorder="1" applyAlignment="1" applyProtection="1">
      <alignment horizontal="left"/>
    </xf>
    <xf numFmtId="0" fontId="5" fillId="5" borderId="0" xfId="0" applyFont="1" applyFill="1" applyBorder="1" applyAlignment="1" applyProtection="1">
      <alignment horizontal="center"/>
    </xf>
    <xf numFmtId="0" fontId="37" fillId="5" borderId="0" xfId="0" applyFont="1" applyFill="1" applyBorder="1" applyAlignment="1" applyProtection="1">
      <alignment horizontal="left"/>
    </xf>
    <xf numFmtId="0" fontId="22" fillId="5" borderId="0" xfId="0" applyFont="1" applyFill="1" applyBorder="1" applyProtection="1"/>
    <xf numFmtId="0" fontId="45" fillId="5" borderId="0" xfId="0" applyFont="1" applyFill="1" applyBorder="1" applyAlignment="1" applyProtection="1"/>
    <xf numFmtId="0" fontId="17" fillId="5" borderId="0" xfId="0" applyFont="1" applyFill="1" applyBorder="1" applyAlignment="1" applyProtection="1">
      <alignment horizontal="left"/>
    </xf>
    <xf numFmtId="0" fontId="0" fillId="5" borderId="0" xfId="0" applyFill="1" applyBorder="1" applyAlignment="1" applyProtection="1"/>
    <xf numFmtId="0" fontId="57" fillId="5" borderId="0" xfId="0" applyFont="1" applyFill="1" applyBorder="1" applyAlignment="1" applyProtection="1"/>
    <xf numFmtId="0" fontId="9" fillId="5" borderId="0" xfId="0" applyFont="1" applyFill="1" applyBorder="1" applyAlignment="1" applyProtection="1"/>
    <xf numFmtId="0" fontId="51" fillId="5" borderId="0" xfId="0" applyFont="1" applyFill="1" applyBorder="1" applyAlignment="1" applyProtection="1">
      <alignment horizontal="left"/>
    </xf>
    <xf numFmtId="0" fontId="0" fillId="5" borderId="0" xfId="0" applyFill="1" applyBorder="1" applyAlignment="1" applyProtection="1">
      <alignment horizontal="right"/>
    </xf>
    <xf numFmtId="0" fontId="9" fillId="5" borderId="0" xfId="0" applyFont="1" applyFill="1" applyBorder="1" applyAlignment="1" applyProtection="1">
      <alignment horizontal="right"/>
    </xf>
    <xf numFmtId="0" fontId="2" fillId="5" borderId="0" xfId="0" applyFont="1" applyFill="1" applyBorder="1" applyAlignment="1" applyProtection="1">
      <alignment horizontal="left"/>
    </xf>
    <xf numFmtId="0" fontId="2" fillId="5" borderId="0" xfId="0" applyFont="1" applyFill="1" applyBorder="1" applyAlignment="1" applyProtection="1"/>
    <xf numFmtId="0" fontId="52" fillId="5" borderId="0" xfId="0" applyFont="1" applyFill="1" applyBorder="1" applyAlignment="1" applyProtection="1">
      <alignment horizontal="left"/>
    </xf>
    <xf numFmtId="0" fontId="17" fillId="5" borderId="0"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0" xfId="0" applyFont="1" applyFill="1" applyBorder="1" applyProtection="1"/>
    <xf numFmtId="0" fontId="23" fillId="5" borderId="0" xfId="0" applyFont="1" applyFill="1" applyBorder="1" applyAlignment="1" applyProtection="1">
      <alignment horizontal="left"/>
    </xf>
    <xf numFmtId="0" fontId="58" fillId="5" borderId="0" xfId="0" applyFont="1" applyFill="1" applyBorder="1" applyAlignment="1" applyProtection="1">
      <alignment horizontal="left"/>
    </xf>
    <xf numFmtId="0" fontId="59" fillId="5" borderId="0" xfId="0" applyFont="1" applyFill="1" applyBorder="1" applyAlignment="1" applyProtection="1">
      <alignment horizontal="left"/>
    </xf>
    <xf numFmtId="0" fontId="59" fillId="5" borderId="0" xfId="0" applyFont="1" applyFill="1" applyBorder="1" applyAlignment="1" applyProtection="1">
      <alignment horizontal="center"/>
    </xf>
    <xf numFmtId="0" fontId="18" fillId="5" borderId="0" xfId="0" applyFont="1" applyFill="1" applyBorder="1" applyAlignment="1" applyProtection="1">
      <alignment horizontal="left"/>
    </xf>
    <xf numFmtId="0" fontId="18" fillId="5" borderId="0" xfId="0" applyFont="1" applyFill="1" applyBorder="1" applyProtection="1"/>
    <xf numFmtId="0" fontId="59" fillId="5" borderId="0" xfId="0" applyFont="1" applyFill="1" applyBorder="1" applyProtection="1"/>
    <xf numFmtId="0" fontId="22" fillId="5" borderId="0" xfId="0" applyFont="1" applyFill="1" applyBorder="1" applyAlignment="1" applyProtection="1">
      <alignment horizontal="left"/>
    </xf>
    <xf numFmtId="0" fontId="50" fillId="5" borderId="0" xfId="0" applyFont="1" applyFill="1" applyBorder="1" applyProtection="1"/>
    <xf numFmtId="0" fontId="50" fillId="5" borderId="0" xfId="0" applyFont="1" applyFill="1" applyBorder="1" applyAlignment="1" applyProtection="1">
      <alignment horizontal="center"/>
    </xf>
    <xf numFmtId="0" fontId="11" fillId="5" borderId="0" xfId="0" applyFont="1" applyFill="1" applyBorder="1" applyProtection="1"/>
    <xf numFmtId="0" fontId="6" fillId="5" borderId="0" xfId="0" applyFont="1" applyFill="1" applyBorder="1" applyAlignment="1" applyProtection="1">
      <alignment horizontal="left"/>
    </xf>
    <xf numFmtId="0" fontId="18" fillId="5" borderId="0" xfId="0" applyFont="1" applyFill="1" applyBorder="1" applyAlignment="1" applyProtection="1">
      <alignment horizontal="center"/>
    </xf>
    <xf numFmtId="0" fontId="4" fillId="5" borderId="0" xfId="0" applyFont="1" applyFill="1" applyBorder="1" applyAlignment="1" applyProtection="1">
      <alignment horizontal="left"/>
    </xf>
    <xf numFmtId="0" fontId="2" fillId="5" borderId="0" xfId="0" applyFont="1" applyFill="1" applyBorder="1" applyAlignment="1" applyProtection="1">
      <alignment horizontal="right"/>
    </xf>
    <xf numFmtId="0" fontId="1" fillId="5" borderId="0" xfId="0" applyFont="1" applyFill="1" applyBorder="1" applyAlignment="1" applyProtection="1">
      <alignment horizontal="center"/>
    </xf>
    <xf numFmtId="0" fontId="5" fillId="5" borderId="0" xfId="5" applyFont="1" applyFill="1" applyBorder="1" applyProtection="1"/>
    <xf numFmtId="0" fontId="11" fillId="5" borderId="0" xfId="0" applyFont="1" applyFill="1" applyBorder="1" applyAlignment="1" applyProtection="1">
      <alignment horizontal="left"/>
    </xf>
    <xf numFmtId="0" fontId="29" fillId="5" borderId="0" xfId="0" applyFont="1" applyFill="1" applyBorder="1" applyAlignment="1" applyProtection="1">
      <alignment wrapText="1"/>
    </xf>
    <xf numFmtId="0" fontId="22" fillId="5" borderId="0" xfId="0" applyFont="1" applyFill="1" applyBorder="1" applyAlignment="1" applyProtection="1">
      <alignment horizontal="center" vertical="top" wrapText="1"/>
    </xf>
    <xf numFmtId="0" fontId="10" fillId="5" borderId="0" xfId="0" applyFont="1" applyFill="1" applyBorder="1" applyAlignment="1" applyProtection="1">
      <alignment horizontal="left"/>
    </xf>
    <xf numFmtId="0" fontId="3" fillId="5" borderId="0" xfId="0" applyFont="1" applyFill="1" applyBorder="1" applyAlignment="1" applyProtection="1">
      <alignment horizontal="center"/>
    </xf>
    <xf numFmtId="0" fontId="36" fillId="5" borderId="0" xfId="0" applyFont="1" applyFill="1" applyBorder="1" applyProtection="1"/>
    <xf numFmtId="0" fontId="10" fillId="5" borderId="0" xfId="0" applyFont="1" applyFill="1" applyBorder="1" applyAlignment="1" applyProtection="1">
      <alignment horizontal="right"/>
    </xf>
    <xf numFmtId="0" fontId="10" fillId="5" borderId="0" xfId="0" applyFont="1" applyFill="1" applyBorder="1" applyAlignment="1" applyProtection="1">
      <alignment horizontal="center"/>
    </xf>
    <xf numFmtId="0" fontId="36" fillId="5" borderId="0" xfId="0" applyFont="1" applyFill="1" applyBorder="1" applyAlignment="1" applyProtection="1">
      <alignment horizontal="left"/>
    </xf>
    <xf numFmtId="0" fontId="53" fillId="5" borderId="0" xfId="0" applyFont="1" applyFill="1" applyBorder="1" applyProtection="1"/>
    <xf numFmtId="0" fontId="9" fillId="5" borderId="0" xfId="0" applyFont="1" applyFill="1" applyBorder="1" applyAlignment="1" applyProtection="1">
      <alignment horizontal="left"/>
    </xf>
    <xf numFmtId="2" fontId="0" fillId="5" borderId="0" xfId="0" quotePrefix="1" applyNumberFormat="1" applyFill="1" applyBorder="1" applyAlignment="1" applyProtection="1">
      <alignment horizontal="center"/>
    </xf>
    <xf numFmtId="0" fontId="17" fillId="5" borderId="0" xfId="0" applyFont="1" applyFill="1" applyBorder="1" applyAlignment="1" applyProtection="1">
      <alignment horizontal="center" vertical="center"/>
    </xf>
    <xf numFmtId="0" fontId="5" fillId="5" borderId="0" xfId="0" applyFont="1" applyFill="1" applyBorder="1" applyProtection="1"/>
    <xf numFmtId="0" fontId="26" fillId="5" borderId="0" xfId="0" applyFont="1" applyFill="1" applyBorder="1" applyAlignment="1" applyProtection="1">
      <alignment horizontal="center" vertical="top"/>
    </xf>
    <xf numFmtId="0" fontId="49" fillId="5" borderId="0" xfId="0" applyFont="1" applyFill="1" applyBorder="1" applyProtection="1"/>
    <xf numFmtId="0" fontId="17" fillId="5" borderId="0" xfId="0" applyFont="1" applyFill="1" applyBorder="1" applyAlignment="1" applyProtection="1">
      <alignment horizontal="left" vertical="center"/>
    </xf>
    <xf numFmtId="0" fontId="54" fillId="5" borderId="0" xfId="0" applyFont="1" applyFill="1" applyBorder="1" applyProtection="1"/>
    <xf numFmtId="0" fontId="55" fillId="5" borderId="0" xfId="0" applyFont="1" applyFill="1" applyBorder="1" applyAlignment="1" applyProtection="1">
      <alignment horizontal="left"/>
    </xf>
    <xf numFmtId="2" fontId="0" fillId="5" borderId="0" xfId="0" applyNumberFormat="1" applyFill="1" applyBorder="1" applyAlignment="1" applyProtection="1">
      <alignment horizontal="center"/>
    </xf>
    <xf numFmtId="0" fontId="56" fillId="5" borderId="0" xfId="0" applyFont="1" applyFill="1" applyBorder="1" applyAlignment="1" applyProtection="1">
      <alignment horizontal="left"/>
    </xf>
    <xf numFmtId="0" fontId="17" fillId="5" borderId="0" xfId="0" applyFont="1" applyFill="1" applyBorder="1" applyProtection="1"/>
    <xf numFmtId="0" fontId="14" fillId="5" borderId="0" xfId="0" applyFont="1" applyFill="1" applyBorder="1" applyAlignment="1" applyProtection="1">
      <alignment horizontal="left"/>
    </xf>
    <xf numFmtId="0" fontId="11" fillId="5" borderId="0" xfId="0" applyFont="1" applyFill="1" applyBorder="1" applyAlignment="1" applyProtection="1">
      <alignment horizontal="right"/>
    </xf>
    <xf numFmtId="4" fontId="9" fillId="5" borderId="0" xfId="0" applyNumberFormat="1" applyFont="1" applyFill="1" applyBorder="1" applyAlignment="1" applyProtection="1">
      <alignment horizontal="center"/>
    </xf>
    <xf numFmtId="0" fontId="0" fillId="5" borderId="0" xfId="0" applyFill="1" applyProtection="1"/>
    <xf numFmtId="0" fontId="50" fillId="5" borderId="0" xfId="0" applyFont="1" applyFill="1" applyProtection="1"/>
    <xf numFmtId="0" fontId="2" fillId="5" borderId="0" xfId="0" applyFont="1" applyFill="1" applyProtection="1"/>
    <xf numFmtId="0" fontId="18" fillId="5" borderId="0" xfId="0" applyFont="1" applyFill="1" applyProtection="1"/>
    <xf numFmtId="0" fontId="1" fillId="5" borderId="0" xfId="0" applyFont="1" applyFill="1" applyAlignment="1" applyProtection="1">
      <alignment horizontal="left"/>
    </xf>
    <xf numFmtId="0" fontId="26" fillId="5" borderId="0" xfId="0" applyFont="1" applyFill="1" applyAlignment="1" applyProtection="1">
      <alignment horizontal="center"/>
    </xf>
    <xf numFmtId="0" fontId="43" fillId="5" borderId="0" xfId="0" applyFont="1" applyFill="1" applyBorder="1" applyAlignment="1" applyProtection="1">
      <alignment horizontal="left"/>
    </xf>
    <xf numFmtId="9" fontId="50" fillId="5" borderId="0" xfId="8" applyFont="1" applyFill="1" applyBorder="1" applyAlignment="1" applyProtection="1">
      <alignment horizontal="center"/>
    </xf>
    <xf numFmtId="0" fontId="7" fillId="5" borderId="0" xfId="0" applyFont="1" applyFill="1" applyBorder="1" applyAlignment="1" applyProtection="1">
      <alignment horizontal="left"/>
    </xf>
    <xf numFmtId="0" fontId="22" fillId="5" borderId="0" xfId="0" applyFont="1" applyFill="1" applyAlignment="1" applyProtection="1">
      <alignment horizontal="left"/>
    </xf>
    <xf numFmtId="0" fontId="26" fillId="5" borderId="0" xfId="0" applyFont="1" applyFill="1" applyBorder="1" applyAlignment="1" applyProtection="1">
      <alignment horizontal="center"/>
    </xf>
    <xf numFmtId="0" fontId="2" fillId="5" borderId="0" xfId="4" applyFill="1" applyProtection="1"/>
    <xf numFmtId="0" fontId="2" fillId="5" borderId="0" xfId="4" applyFill="1" applyBorder="1" applyProtection="1"/>
    <xf numFmtId="0" fontId="2" fillId="0" borderId="0" xfId="4" applyFill="1" applyBorder="1" applyAlignment="1" applyProtection="1">
      <alignment horizontal="left"/>
    </xf>
    <xf numFmtId="0" fontId="2" fillId="0" borderId="0" xfId="4" applyFill="1" applyBorder="1" applyProtection="1"/>
    <xf numFmtId="0" fontId="5" fillId="0" borderId="0" xfId="4" applyFont="1" applyFill="1" applyBorder="1" applyAlignment="1" applyProtection="1">
      <alignment horizontal="center"/>
    </xf>
    <xf numFmtId="0" fontId="22" fillId="0" borderId="0" xfId="4" applyFont="1" applyFill="1" applyBorder="1" applyProtection="1"/>
    <xf numFmtId="0" fontId="2" fillId="0" borderId="0" xfId="4" applyFill="1" applyBorder="1" applyAlignment="1" applyProtection="1">
      <alignment vertical="top" wrapText="1"/>
    </xf>
    <xf numFmtId="0" fontId="2" fillId="0" borderId="0" xfId="4" applyFill="1" applyBorder="1" applyAlignment="1" applyProtection="1">
      <alignment horizontal="left" vertical="top" wrapText="1"/>
    </xf>
    <xf numFmtId="0" fontId="2" fillId="8" borderId="2" xfId="4" applyFill="1" applyBorder="1" applyAlignment="1" applyProtection="1">
      <alignment horizontal="center"/>
      <protection locked="0"/>
    </xf>
    <xf numFmtId="0" fontId="80" fillId="0" borderId="0" xfId="6" applyFont="1" applyFill="1" applyBorder="1" applyProtection="1"/>
    <xf numFmtId="0" fontId="5" fillId="0" borderId="0" xfId="6" applyFont="1" applyFill="1" applyBorder="1" applyAlignment="1" applyProtection="1">
      <alignment vertical="top" wrapText="1"/>
    </xf>
    <xf numFmtId="0" fontId="2" fillId="0" borderId="41" xfId="4" applyFill="1" applyBorder="1" applyProtection="1"/>
    <xf numFmtId="0" fontId="5" fillId="0" borderId="0" xfId="6" quotePrefix="1" applyFont="1" applyFill="1" applyBorder="1" applyAlignment="1" applyProtection="1">
      <alignment vertical="top" wrapText="1"/>
    </xf>
    <xf numFmtId="0" fontId="2" fillId="0" borderId="42" xfId="4" applyFill="1" applyBorder="1" applyProtection="1"/>
    <xf numFmtId="0" fontId="2" fillId="0" borderId="43" xfId="4" applyFill="1" applyBorder="1" applyProtection="1"/>
    <xf numFmtId="0" fontId="2" fillId="0" borderId="0" xfId="4" applyFill="1" applyBorder="1" applyAlignment="1" applyProtection="1">
      <alignment horizontal="center"/>
    </xf>
    <xf numFmtId="0" fontId="3" fillId="0" borderId="0" xfId="4" applyFont="1" applyFill="1" applyBorder="1" applyAlignment="1" applyProtection="1">
      <alignment horizontal="center"/>
    </xf>
    <xf numFmtId="9" fontId="2" fillId="0" borderId="0" xfId="9" applyFont="1" applyFill="1" applyBorder="1" applyAlignment="1" applyProtection="1">
      <alignment horizontal="center"/>
    </xf>
    <xf numFmtId="1" fontId="2" fillId="0" borderId="0" xfId="4" applyNumberFormat="1" applyFill="1" applyBorder="1" applyAlignment="1" applyProtection="1">
      <alignment horizontal="center"/>
    </xf>
    <xf numFmtId="0" fontId="2" fillId="0" borderId="0" xfId="4" applyFont="1" applyFill="1" applyBorder="1" applyProtection="1"/>
    <xf numFmtId="0" fontId="2" fillId="0" borderId="0" xfId="4" applyFont="1" applyFill="1" applyBorder="1" applyAlignment="1" applyProtection="1">
      <alignment horizontal="left"/>
    </xf>
    <xf numFmtId="0" fontId="20" fillId="0" borderId="0" xfId="4" applyFont="1" applyFill="1" applyBorder="1" applyProtection="1"/>
    <xf numFmtId="0" fontId="2" fillId="8" borderId="15" xfId="4" applyFill="1" applyBorder="1" applyAlignment="1" applyProtection="1">
      <alignment horizontal="center"/>
      <protection locked="0"/>
    </xf>
    <xf numFmtId="0" fontId="20" fillId="0" borderId="0" xfId="4" applyFont="1" applyFill="1" applyBorder="1" applyAlignment="1" applyProtection="1">
      <alignment horizontal="left"/>
    </xf>
    <xf numFmtId="9" fontId="2" fillId="8" borderId="2" xfId="9" applyFont="1" applyFill="1" applyBorder="1" applyAlignment="1" applyProtection="1">
      <alignment horizontal="center"/>
      <protection locked="0"/>
    </xf>
    <xf numFmtId="0" fontId="2" fillId="0" borderId="0" xfId="4" applyFill="1" applyProtection="1"/>
    <xf numFmtId="0" fontId="2" fillId="0" borderId="44" xfId="4" applyFill="1" applyBorder="1" applyProtection="1"/>
    <xf numFmtId="0" fontId="2" fillId="0" borderId="45" xfId="4" applyFill="1" applyBorder="1" applyProtection="1"/>
    <xf numFmtId="0" fontId="2" fillId="0" borderId="46" xfId="4" applyFill="1" applyBorder="1" applyProtection="1"/>
    <xf numFmtId="0" fontId="5" fillId="0" borderId="0" xfId="6" applyFont="1"/>
    <xf numFmtId="0" fontId="5" fillId="0" borderId="0" xfId="6" applyFont="1" applyAlignment="1">
      <alignment horizontal="left"/>
    </xf>
    <xf numFmtId="14" fontId="5" fillId="0" borderId="0" xfId="6" applyNumberFormat="1" applyFont="1" applyBorder="1"/>
    <xf numFmtId="0" fontId="5" fillId="0" borderId="0" xfId="6" applyFont="1" applyAlignment="1">
      <alignment horizontal="left" wrapText="1"/>
    </xf>
    <xf numFmtId="0" fontId="5" fillId="0" borderId="0" xfId="6" applyFont="1" applyBorder="1"/>
    <xf numFmtId="0" fontId="81" fillId="0" borderId="0" xfId="6" applyFont="1" applyBorder="1" applyAlignment="1">
      <alignment vertical="top" wrapText="1"/>
    </xf>
    <xf numFmtId="0" fontId="81" fillId="0" borderId="1" xfId="6" applyFont="1" applyBorder="1" applyAlignment="1">
      <alignment vertical="top" wrapText="1"/>
    </xf>
    <xf numFmtId="0" fontId="4" fillId="0" borderId="0" xfId="6" applyFont="1"/>
    <xf numFmtId="0" fontId="2" fillId="0" borderId="0" xfId="4" applyFont="1"/>
    <xf numFmtId="0" fontId="5" fillId="0" borderId="2" xfId="6" applyFont="1" applyFill="1" applyBorder="1" applyAlignment="1">
      <alignment horizontal="center"/>
    </xf>
    <xf numFmtId="0" fontId="5" fillId="0" borderId="1" xfId="6" applyFont="1" applyBorder="1"/>
    <xf numFmtId="0" fontId="2" fillId="0" borderId="1" xfId="4" applyFont="1" applyBorder="1"/>
    <xf numFmtId="0" fontId="82" fillId="0" borderId="0" xfId="6" applyFont="1" applyAlignment="1">
      <alignment horizontal="center"/>
    </xf>
    <xf numFmtId="0" fontId="5" fillId="0" borderId="0" xfId="6" quotePrefix="1" applyFont="1"/>
    <xf numFmtId="1" fontId="5" fillId="0" borderId="29" xfId="6" quotePrefix="1" applyNumberFormat="1" applyFont="1" applyFill="1" applyBorder="1" applyAlignment="1">
      <alignment horizontal="center"/>
    </xf>
    <xf numFmtId="0" fontId="5" fillId="0" borderId="0" xfId="6" applyFont="1" applyFill="1"/>
    <xf numFmtId="0" fontId="5" fillId="0" borderId="0" xfId="6" applyFont="1" applyFill="1" applyBorder="1"/>
    <xf numFmtId="0" fontId="5" fillId="0" borderId="29" xfId="6" quotePrefix="1" applyFont="1" applyFill="1" applyBorder="1" applyAlignment="1">
      <alignment horizontal="center"/>
    </xf>
    <xf numFmtId="0" fontId="5" fillId="0" borderId="30" xfId="6" applyFont="1" applyFill="1" applyBorder="1" applyAlignment="1">
      <alignment horizontal="center"/>
    </xf>
    <xf numFmtId="0" fontId="2" fillId="0" borderId="0" xfId="7" applyFont="1"/>
    <xf numFmtId="0" fontId="5" fillId="0" borderId="0" xfId="6" applyFont="1" applyAlignment="1">
      <alignment horizontal="center"/>
    </xf>
    <xf numFmtId="0" fontId="5" fillId="0" borderId="1" xfId="6" applyFont="1" applyBorder="1" applyAlignment="1">
      <alignment horizontal="center"/>
    </xf>
    <xf numFmtId="0" fontId="11" fillId="0" borderId="1" xfId="6" applyFont="1" applyBorder="1"/>
    <xf numFmtId="0" fontId="5" fillId="0" borderId="1" xfId="6" applyFont="1" applyBorder="1" applyAlignment="1">
      <alignment horizontal="right"/>
    </xf>
    <xf numFmtId="0" fontId="19" fillId="0" borderId="0" xfId="6" applyFont="1" applyAlignment="1">
      <alignment horizontal="right"/>
    </xf>
    <xf numFmtId="165" fontId="5" fillId="0" borderId="1" xfId="6" applyNumberFormat="1" applyFont="1" applyFill="1" applyBorder="1" applyAlignment="1">
      <alignment horizontal="center"/>
    </xf>
    <xf numFmtId="1" fontId="5" fillId="0" borderId="1" xfId="6" quotePrefix="1" applyNumberFormat="1" applyFont="1" applyBorder="1" applyAlignment="1">
      <alignment horizontal="right"/>
    </xf>
    <xf numFmtId="0" fontId="5" fillId="0" borderId="0" xfId="6" applyFont="1" applyAlignment="1">
      <alignment horizontal="right"/>
    </xf>
    <xf numFmtId="165" fontId="5" fillId="0" borderId="0" xfId="6" applyNumberFormat="1" applyFont="1" applyAlignment="1">
      <alignment horizontal="center"/>
    </xf>
    <xf numFmtId="0" fontId="2" fillId="0" borderId="0" xfId="4" applyFont="1" applyAlignment="1">
      <alignment horizontal="center"/>
    </xf>
    <xf numFmtId="0" fontId="5" fillId="0" borderId="1" xfId="6" quotePrefix="1" applyFont="1" applyBorder="1" applyAlignment="1">
      <alignment horizontal="right"/>
    </xf>
    <xf numFmtId="0" fontId="34" fillId="0" borderId="0" xfId="6" applyFont="1"/>
    <xf numFmtId="0" fontId="11" fillId="0" borderId="0" xfId="6" applyFont="1"/>
    <xf numFmtId="0" fontId="5" fillId="0" borderId="0" xfId="6" quotePrefix="1" applyFont="1" applyBorder="1" applyAlignment="1">
      <alignment horizontal="right"/>
    </xf>
    <xf numFmtId="0" fontId="5" fillId="0" borderId="2" xfId="4" applyFont="1" applyFill="1" applyBorder="1" applyAlignment="1">
      <alignment horizontal="center"/>
    </xf>
    <xf numFmtId="0" fontId="2" fillId="0" borderId="0" xfId="4" applyFont="1" applyAlignment="1">
      <alignment vertical="top" wrapText="1"/>
    </xf>
    <xf numFmtId="0" fontId="5" fillId="0" borderId="0" xfId="4" applyFont="1" applyFill="1" applyBorder="1" applyAlignment="1">
      <alignment horizontal="center"/>
    </xf>
    <xf numFmtId="0" fontId="9" fillId="0" borderId="31" xfId="7" applyFont="1" applyBorder="1" applyAlignment="1">
      <alignment horizontal="center"/>
    </xf>
    <xf numFmtId="0" fontId="9" fillId="0" borderId="0" xfId="7" applyFont="1" applyBorder="1" applyAlignment="1">
      <alignment horizontal="center"/>
    </xf>
    <xf numFmtId="0" fontId="2" fillId="0" borderId="0" xfId="4" quotePrefix="1" applyFont="1" applyAlignment="1">
      <alignment horizontal="right"/>
    </xf>
    <xf numFmtId="0" fontId="5" fillId="0" borderId="0" xfId="6" applyFont="1" applyFill="1" applyBorder="1" applyAlignment="1">
      <alignment horizontal="center"/>
    </xf>
    <xf numFmtId="0" fontId="5" fillId="0" borderId="0" xfId="6" applyFont="1" applyAlignment="1">
      <alignment vertical="top" wrapText="1"/>
    </xf>
    <xf numFmtId="0" fontId="25" fillId="0" borderId="0" xfId="6" applyFont="1"/>
    <xf numFmtId="0" fontId="5" fillId="0" borderId="0" xfId="6" quotePrefix="1" applyFont="1" applyBorder="1" applyAlignment="1">
      <alignment horizontal="center"/>
    </xf>
    <xf numFmtId="0" fontId="4" fillId="0" borderId="0" xfId="6" applyFont="1" applyAlignment="1">
      <alignment horizontal="center"/>
    </xf>
    <xf numFmtId="0" fontId="82" fillId="8" borderId="0" xfId="6" applyFont="1" applyFill="1" applyAlignment="1">
      <alignment horizontal="center"/>
    </xf>
    <xf numFmtId="1" fontId="5" fillId="0" borderId="0" xfId="6" applyNumberFormat="1" applyFont="1" applyAlignment="1">
      <alignment horizontal="center"/>
    </xf>
    <xf numFmtId="0" fontId="82" fillId="0" borderId="0" xfId="6" applyFont="1"/>
    <xf numFmtId="9" fontId="5" fillId="0" borderId="0" xfId="9" applyFont="1"/>
    <xf numFmtId="1" fontId="82" fillId="8" borderId="0" xfId="6" applyNumberFormat="1" applyFont="1" applyFill="1" applyAlignment="1">
      <alignment horizontal="center"/>
    </xf>
    <xf numFmtId="1" fontId="5" fillId="0" borderId="0" xfId="6" applyNumberFormat="1" applyFont="1"/>
    <xf numFmtId="0" fontId="2" fillId="0" borderId="0" xfId="0" applyFont="1" applyFill="1" applyAlignment="1" applyProtection="1">
      <alignment horizontal="left"/>
    </xf>
    <xf numFmtId="0" fontId="2" fillId="0" borderId="0" xfId="4" applyFont="1" applyAlignment="1">
      <alignment horizontal="left" vertical="top" wrapText="1"/>
    </xf>
    <xf numFmtId="0" fontId="5" fillId="0" borderId="0" xfId="6" applyFont="1" applyAlignment="1">
      <alignment horizontal="left" vertical="top" wrapText="1"/>
    </xf>
    <xf numFmtId="0" fontId="81" fillId="0" borderId="1" xfId="6" applyFont="1" applyBorder="1" applyAlignment="1">
      <alignment horizontal="center" vertical="top" wrapText="1"/>
    </xf>
    <xf numFmtId="0" fontId="0" fillId="0" borderId="0" xfId="0" applyFill="1" applyBorder="1" applyAlignment="1" applyProtection="1">
      <alignment textRotation="91"/>
    </xf>
    <xf numFmtId="0" fontId="0" fillId="8" borderId="2" xfId="0" applyFill="1" applyBorder="1" applyAlignment="1" applyProtection="1">
      <alignment horizontal="center"/>
      <protection locked="0"/>
    </xf>
    <xf numFmtId="0" fontId="5" fillId="5" borderId="0" xfId="6" applyFont="1" applyFill="1"/>
    <xf numFmtId="0" fontId="5" fillId="5" borderId="0" xfId="6" applyFont="1" applyFill="1" applyBorder="1"/>
    <xf numFmtId="0" fontId="2" fillId="5" borderId="0" xfId="7" applyFont="1" applyFill="1"/>
    <xf numFmtId="0" fontId="0" fillId="0" borderId="0" xfId="0" applyBorder="1"/>
    <xf numFmtId="0" fontId="39" fillId="0" borderId="0" xfId="4" applyFont="1" applyFill="1" applyBorder="1" applyAlignment="1" applyProtection="1">
      <alignment vertical="top" wrapText="1"/>
    </xf>
    <xf numFmtId="0" fontId="1" fillId="0" borderId="0" xfId="4" applyFont="1" applyFill="1" applyBorder="1" applyProtection="1"/>
    <xf numFmtId="0" fontId="0" fillId="4" borderId="2" xfId="0" applyFill="1" applyBorder="1" applyAlignment="1" applyProtection="1">
      <alignment horizontal="center"/>
    </xf>
    <xf numFmtId="0" fontId="0" fillId="0" borderId="43" xfId="0" applyBorder="1"/>
    <xf numFmtId="0" fontId="0" fillId="0" borderId="45" xfId="0" applyBorder="1"/>
    <xf numFmtId="0" fontId="2" fillId="0" borderId="45" xfId="4" applyFill="1" applyBorder="1" applyAlignment="1" applyProtection="1">
      <alignment horizontal="center"/>
    </xf>
    <xf numFmtId="0" fontId="0" fillId="0" borderId="46" xfId="0" applyBorder="1"/>
    <xf numFmtId="0" fontId="20" fillId="0" borderId="42" xfId="4" applyFont="1" applyFill="1" applyBorder="1" applyAlignment="1" applyProtection="1">
      <alignment horizontal="left"/>
    </xf>
    <xf numFmtId="0" fontId="9" fillId="0" borderId="42" xfId="4" applyFont="1" applyFill="1" applyBorder="1" applyProtection="1"/>
    <xf numFmtId="0" fontId="2" fillId="0" borderId="43" xfId="4" applyFill="1" applyBorder="1" applyAlignment="1" applyProtection="1">
      <alignment vertical="top" wrapText="1"/>
    </xf>
    <xf numFmtId="0" fontId="37" fillId="0" borderId="42" xfId="4" applyFont="1" applyFill="1" applyBorder="1" applyAlignment="1" applyProtection="1">
      <alignment vertical="center"/>
    </xf>
    <xf numFmtId="0" fontId="37" fillId="0" borderId="42" xfId="4" applyFont="1" applyFill="1" applyBorder="1" applyAlignment="1" applyProtection="1">
      <alignment horizontal="left"/>
    </xf>
    <xf numFmtId="0" fontId="22" fillId="0" borderId="42" xfId="4" applyFont="1" applyFill="1" applyBorder="1" applyAlignment="1" applyProtection="1">
      <alignment horizontal="right"/>
    </xf>
    <xf numFmtId="0" fontId="22" fillId="0" borderId="42" xfId="4" applyFont="1" applyFill="1" applyBorder="1" applyProtection="1"/>
    <xf numFmtId="0" fontId="78" fillId="0" borderId="0" xfId="0" applyFont="1" applyBorder="1" applyAlignment="1">
      <alignment horizontal="center"/>
    </xf>
    <xf numFmtId="0" fontId="81" fillId="0" borderId="0" xfId="6" applyFont="1" applyFill="1" applyBorder="1" applyProtection="1"/>
    <xf numFmtId="0" fontId="2" fillId="0" borderId="47" xfId="4" applyFill="1" applyBorder="1" applyAlignment="1" applyProtection="1">
      <alignment horizontal="center"/>
      <protection locked="0"/>
    </xf>
    <xf numFmtId="164" fontId="5" fillId="0" borderId="47" xfId="6" quotePrefix="1" applyNumberFormat="1" applyFont="1" applyFill="1" applyBorder="1" applyAlignment="1" applyProtection="1">
      <alignment horizontal="center"/>
      <protection locked="0"/>
    </xf>
    <xf numFmtId="0" fontId="72" fillId="0" borderId="0" xfId="0" applyFont="1" applyFill="1" applyBorder="1" applyAlignment="1" applyProtection="1">
      <alignment horizontal="right"/>
    </xf>
    <xf numFmtId="0" fontId="73" fillId="0" borderId="0" xfId="0" applyFont="1" applyFill="1" applyBorder="1" applyAlignment="1" applyProtection="1">
      <alignment horizontal="center"/>
    </xf>
    <xf numFmtId="0" fontId="71" fillId="0" borderId="0" xfId="0" applyFont="1" applyFill="1" applyBorder="1" applyAlignment="1" applyProtection="1">
      <alignment horizontal="left"/>
    </xf>
    <xf numFmtId="1" fontId="72" fillId="0" borderId="0" xfId="0" applyNumberFormat="1" applyFont="1" applyFill="1" applyBorder="1" applyAlignment="1" applyProtection="1">
      <alignment horizontal="center"/>
    </xf>
    <xf numFmtId="0" fontId="46" fillId="0" borderId="0" xfId="0" applyFont="1" applyFill="1" applyBorder="1" applyAlignment="1" applyProtection="1">
      <alignment horizontal="right"/>
    </xf>
    <xf numFmtId="0" fontId="42" fillId="0" borderId="0" xfId="1" applyFont="1" applyFill="1" applyBorder="1" applyAlignment="1" applyProtection="1">
      <alignment horizontal="left"/>
    </xf>
    <xf numFmtId="2" fontId="71" fillId="0" borderId="0"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xf>
    <xf numFmtId="2" fontId="5" fillId="0" borderId="1" xfId="0" applyNumberFormat="1" applyFont="1" applyFill="1" applyBorder="1" applyAlignment="1" applyProtection="1">
      <alignment horizontal="center"/>
    </xf>
    <xf numFmtId="0" fontId="26" fillId="0" borderId="0" xfId="0" applyFont="1" applyFill="1" applyBorder="1" applyAlignment="1" applyProtection="1">
      <alignment horizontal="center"/>
    </xf>
    <xf numFmtId="0" fontId="43" fillId="0" borderId="0" xfId="0" applyFont="1" applyFill="1" applyBorder="1" applyAlignment="1" applyProtection="1">
      <alignment horizontal="center"/>
    </xf>
    <xf numFmtId="0" fontId="3" fillId="5" borderId="0" xfId="0" applyFont="1" applyFill="1" applyBorder="1" applyAlignment="1" applyProtection="1">
      <alignment horizontal="left"/>
    </xf>
    <xf numFmtId="0" fontId="0" fillId="5" borderId="0" xfId="0" applyFill="1" applyBorder="1" applyAlignment="1" applyProtection="1">
      <alignment horizontal="center"/>
    </xf>
    <xf numFmtId="0" fontId="0" fillId="0" borderId="0" xfId="0" applyFill="1" applyBorder="1" applyAlignment="1" applyProtection="1">
      <alignment horizontal="center"/>
    </xf>
    <xf numFmtId="0" fontId="2" fillId="0" borderId="0" xfId="0" applyFont="1" applyFill="1" applyBorder="1" applyAlignment="1" applyProtection="1">
      <alignment horizontal="center"/>
    </xf>
    <xf numFmtId="0" fontId="42" fillId="0" borderId="0" xfId="1" applyFont="1" applyFill="1" applyBorder="1" applyAlignment="1" applyProtection="1">
      <alignment horizontal="center"/>
    </xf>
    <xf numFmtId="0" fontId="22" fillId="0" borderId="0" xfId="0" applyFont="1" applyFill="1" applyBorder="1" applyAlignment="1" applyProtection="1">
      <alignment horizontal="center"/>
    </xf>
    <xf numFmtId="0" fontId="71" fillId="0" borderId="0" xfId="0" applyFont="1" applyFill="1" applyBorder="1" applyAlignment="1" applyProtection="1">
      <alignment horizontal="center"/>
    </xf>
    <xf numFmtId="0" fontId="0" fillId="0" borderId="0" xfId="0" applyFont="1" applyFill="1" applyBorder="1" applyAlignment="1" applyProtection="1">
      <alignment horizontal="center"/>
    </xf>
    <xf numFmtId="0" fontId="86" fillId="0" borderId="0" xfId="0" applyFont="1" applyFill="1" applyBorder="1" applyAlignment="1" applyProtection="1">
      <alignment horizontal="left"/>
    </xf>
    <xf numFmtId="0" fontId="26" fillId="0" borderId="36" xfId="0" applyFont="1" applyFill="1" applyBorder="1" applyAlignment="1" applyProtection="1">
      <alignment horizontal="right"/>
    </xf>
    <xf numFmtId="166" fontId="5" fillId="5" borderId="0" xfId="0" applyNumberFormat="1" applyFont="1" applyFill="1" applyBorder="1" applyAlignment="1" applyProtection="1">
      <alignment horizontal="center"/>
    </xf>
    <xf numFmtId="0" fontId="77" fillId="0" borderId="0" xfId="1" applyFont="1" applyFill="1" applyBorder="1" applyAlignment="1" applyProtection="1"/>
    <xf numFmtId="0" fontId="1" fillId="0" borderId="0" xfId="0" applyFont="1" applyProtection="1"/>
    <xf numFmtId="0" fontId="77" fillId="0" borderId="0" xfId="1" applyFont="1" applyFill="1" applyBorder="1" applyAlignment="1" applyProtection="1">
      <alignment horizontal="left"/>
    </xf>
    <xf numFmtId="0" fontId="66" fillId="0" borderId="39" xfId="1" applyFont="1" applyFill="1" applyBorder="1" applyAlignment="1" applyProtection="1">
      <alignment horizontal="left"/>
    </xf>
    <xf numFmtId="0" fontId="45" fillId="7" borderId="0" xfId="0" applyFont="1" applyFill="1" applyAlignment="1" applyProtection="1">
      <alignment horizontal="left"/>
    </xf>
    <xf numFmtId="0" fontId="8" fillId="7" borderId="0" xfId="0" applyFont="1" applyFill="1" applyAlignment="1" applyProtection="1">
      <alignment horizontal="left"/>
    </xf>
    <xf numFmtId="0" fontId="0" fillId="7" borderId="0" xfId="0" applyFill="1" applyProtection="1"/>
    <xf numFmtId="0" fontId="0" fillId="7" borderId="0" xfId="0" applyFill="1" applyAlignment="1" applyProtection="1">
      <alignment horizontal="left"/>
    </xf>
    <xf numFmtId="0" fontId="0" fillId="5" borderId="0" xfId="0" applyFill="1" applyAlignment="1" applyProtection="1">
      <alignment horizontal="left"/>
    </xf>
    <xf numFmtId="0" fontId="0" fillId="7" borderId="0" xfId="0" applyFill="1" applyAlignment="1" applyProtection="1"/>
    <xf numFmtId="0" fontId="0" fillId="7" borderId="0" xfId="0" applyFill="1" applyAlignment="1" applyProtection="1">
      <alignment horizontal="center"/>
    </xf>
    <xf numFmtId="0" fontId="15" fillId="7" borderId="10" xfId="0" applyFont="1" applyFill="1" applyBorder="1" applyAlignment="1" applyProtection="1">
      <alignment horizontal="left"/>
    </xf>
    <xf numFmtId="0" fontId="15" fillId="7" borderId="11" xfId="0" applyFont="1" applyFill="1" applyBorder="1" applyProtection="1"/>
    <xf numFmtId="0" fontId="15" fillId="7" borderId="11" xfId="0" applyFont="1" applyFill="1" applyBorder="1" applyAlignment="1" applyProtection="1">
      <alignment horizontal="left"/>
    </xf>
    <xf numFmtId="0" fontId="15" fillId="7" borderId="11" xfId="0" applyFont="1" applyFill="1" applyBorder="1" applyAlignment="1" applyProtection="1">
      <alignment horizontal="center"/>
    </xf>
    <xf numFmtId="0" fontId="15" fillId="7" borderId="12" xfId="0" applyFont="1" applyFill="1" applyBorder="1" applyAlignment="1" applyProtection="1">
      <alignment horizontal="left"/>
    </xf>
    <xf numFmtId="0" fontId="15" fillId="7" borderId="13" xfId="0" applyFont="1" applyFill="1" applyBorder="1" applyAlignment="1" applyProtection="1">
      <alignment horizontal="left"/>
    </xf>
    <xf numFmtId="0" fontId="15" fillId="7" borderId="0" xfId="0" applyFont="1" applyFill="1" applyBorder="1" applyProtection="1"/>
    <xf numFmtId="0" fontId="15" fillId="7" borderId="0" xfId="0" applyFont="1" applyFill="1" applyBorder="1" applyAlignment="1" applyProtection="1">
      <alignment horizontal="left"/>
    </xf>
    <xf numFmtId="0" fontId="15" fillId="7" borderId="0" xfId="0" applyFont="1" applyFill="1" applyBorder="1" applyAlignment="1" applyProtection="1"/>
    <xf numFmtId="0" fontId="15" fillId="7" borderId="0" xfId="0" applyFont="1" applyFill="1" applyBorder="1" applyAlignment="1" applyProtection="1">
      <alignment horizontal="center"/>
    </xf>
    <xf numFmtId="0" fontId="67" fillId="7" borderId="0" xfId="0" applyFont="1" applyFill="1" applyBorder="1" applyAlignment="1" applyProtection="1">
      <alignment horizontal="left"/>
    </xf>
    <xf numFmtId="0" fontId="15" fillId="7" borderId="14" xfId="0" applyFont="1" applyFill="1" applyBorder="1" applyAlignment="1" applyProtection="1">
      <alignment horizontal="left"/>
    </xf>
    <xf numFmtId="0" fontId="15" fillId="7" borderId="0" xfId="0" applyFont="1" applyFill="1" applyBorder="1" applyAlignment="1" applyProtection="1">
      <alignment horizontal="right"/>
    </xf>
    <xf numFmtId="0" fontId="1" fillId="7" borderId="0" xfId="0" applyFont="1" applyFill="1" applyBorder="1" applyAlignment="1" applyProtection="1">
      <alignment horizontal="center"/>
    </xf>
    <xf numFmtId="0" fontId="68" fillId="9" borderId="2" xfId="0" applyFont="1" applyFill="1" applyBorder="1" applyAlignment="1" applyProtection="1">
      <alignment horizontal="left"/>
    </xf>
    <xf numFmtId="0" fontId="68" fillId="9" borderId="15" xfId="0" applyFont="1" applyFill="1" applyBorder="1" applyAlignment="1" applyProtection="1">
      <alignment horizontal="left"/>
    </xf>
    <xf numFmtId="0" fontId="33" fillId="7" borderId="13" xfId="0" applyFont="1" applyFill="1" applyBorder="1" applyAlignment="1" applyProtection="1">
      <alignment horizontal="left"/>
    </xf>
    <xf numFmtId="0" fontId="15" fillId="7" borderId="1" xfId="0" applyFont="1" applyFill="1" applyBorder="1" applyAlignment="1" applyProtection="1">
      <alignment horizontal="center"/>
    </xf>
    <xf numFmtId="0" fontId="33" fillId="7" borderId="0" xfId="0" applyFont="1" applyFill="1" applyBorder="1" applyAlignment="1" applyProtection="1">
      <alignment horizontal="right"/>
    </xf>
    <xf numFmtId="3" fontId="69" fillId="7" borderId="16" xfId="0" applyNumberFormat="1" applyFont="1" applyFill="1" applyBorder="1" applyAlignment="1" applyProtection="1">
      <alignment horizontal="center"/>
    </xf>
    <xf numFmtId="0" fontId="2" fillId="7" borderId="24" xfId="0" quotePrefix="1" applyFont="1" applyFill="1" applyBorder="1" applyAlignment="1" applyProtection="1">
      <alignment horizontal="left"/>
    </xf>
    <xf numFmtId="0" fontId="15" fillId="7" borderId="17" xfId="0" applyFont="1" applyFill="1" applyBorder="1" applyAlignment="1" applyProtection="1">
      <alignment horizontal="left"/>
    </xf>
    <xf numFmtId="0" fontId="15" fillId="7" borderId="18" xfId="0" applyFont="1" applyFill="1" applyBorder="1" applyProtection="1"/>
    <xf numFmtId="0" fontId="15" fillId="7" borderId="18" xfId="0" applyFont="1" applyFill="1" applyBorder="1" applyAlignment="1" applyProtection="1">
      <alignment horizontal="left"/>
    </xf>
    <xf numFmtId="0" fontId="15" fillId="7" borderId="18" xfId="0" applyFont="1" applyFill="1" applyBorder="1" applyAlignment="1" applyProtection="1">
      <alignment horizontal="right"/>
    </xf>
    <xf numFmtId="0" fontId="69" fillId="7" borderId="18" xfId="0" applyFont="1" applyFill="1" applyBorder="1" applyProtection="1"/>
    <xf numFmtId="0" fontId="69" fillId="7" borderId="18" xfId="0" applyFont="1" applyFill="1" applyBorder="1" applyAlignment="1" applyProtection="1">
      <alignment horizontal="center"/>
    </xf>
    <xf numFmtId="0" fontId="15" fillId="7" borderId="19" xfId="0" applyFont="1" applyFill="1" applyBorder="1" applyAlignment="1" applyProtection="1">
      <alignment horizontal="left"/>
    </xf>
    <xf numFmtId="0" fontId="1" fillId="7" borderId="0" xfId="0" applyFont="1" applyFill="1" applyAlignment="1" applyProtection="1">
      <alignment horizontal="center"/>
    </xf>
    <xf numFmtId="0" fontId="0" fillId="7" borderId="0" xfId="0" applyFill="1" applyBorder="1" applyAlignment="1" applyProtection="1">
      <alignment horizontal="left"/>
    </xf>
    <xf numFmtId="0" fontId="0" fillId="7" borderId="0" xfId="0" applyFill="1" applyBorder="1" applyProtection="1"/>
    <xf numFmtId="0" fontId="1" fillId="7" borderId="0" xfId="0" applyFont="1" applyFill="1" applyBorder="1" applyAlignment="1" applyProtection="1">
      <alignment horizontal="left"/>
    </xf>
    <xf numFmtId="0" fontId="15" fillId="7" borderId="20" xfId="0" applyFont="1" applyFill="1" applyBorder="1" applyAlignment="1" applyProtection="1">
      <alignment horizontal="left"/>
    </xf>
    <xf numFmtId="0" fontId="0" fillId="7" borderId="21" xfId="0" applyFill="1" applyBorder="1" applyProtection="1"/>
    <xf numFmtId="0" fontId="15" fillId="7" borderId="21" xfId="0" applyFont="1" applyFill="1" applyBorder="1" applyAlignment="1" applyProtection="1">
      <alignment horizontal="left"/>
    </xf>
    <xf numFmtId="0" fontId="15" fillId="7" borderId="21" xfId="0" applyFont="1" applyFill="1" applyBorder="1" applyProtection="1"/>
    <xf numFmtId="0" fontId="15" fillId="7" borderId="21" xfId="0" applyFont="1" applyFill="1" applyBorder="1" applyAlignment="1" applyProtection="1">
      <alignment horizontal="center"/>
    </xf>
    <xf numFmtId="0" fontId="15" fillId="7" borderId="22" xfId="0" applyFont="1" applyFill="1" applyBorder="1" applyAlignment="1" applyProtection="1">
      <alignment horizontal="left"/>
    </xf>
    <xf numFmtId="0" fontId="15" fillId="7" borderId="23" xfId="0" applyFont="1" applyFill="1" applyBorder="1" applyAlignment="1" applyProtection="1">
      <alignment horizontal="left"/>
    </xf>
    <xf numFmtId="0" fontId="15" fillId="7" borderId="24" xfId="0" applyFont="1" applyFill="1" applyBorder="1" applyAlignment="1" applyProtection="1">
      <alignment horizontal="left"/>
    </xf>
    <xf numFmtId="0" fontId="15" fillId="7" borderId="23" xfId="0" applyFont="1" applyFill="1" applyBorder="1" applyProtection="1"/>
    <xf numFmtId="0" fontId="15" fillId="7" borderId="25" xfId="0" applyFont="1" applyFill="1" applyBorder="1" applyAlignment="1" applyProtection="1">
      <alignment horizontal="left"/>
    </xf>
    <xf numFmtId="0" fontId="0" fillId="7" borderId="26" xfId="0" applyFill="1" applyBorder="1" applyProtection="1"/>
    <xf numFmtId="0" fontId="15" fillId="7" borderId="26" xfId="0" applyFont="1" applyFill="1" applyBorder="1" applyAlignment="1" applyProtection="1">
      <alignment horizontal="left"/>
    </xf>
    <xf numFmtId="0" fontId="15" fillId="7" borderId="26" xfId="0" applyFont="1" applyFill="1" applyBorder="1" applyProtection="1"/>
    <xf numFmtId="0" fontId="15" fillId="7" borderId="26" xfId="0" applyFont="1" applyFill="1" applyBorder="1" applyAlignment="1" applyProtection="1">
      <alignment horizontal="center"/>
    </xf>
    <xf numFmtId="0" fontId="15" fillId="7" borderId="27" xfId="0" applyFont="1" applyFill="1" applyBorder="1" applyAlignment="1" applyProtection="1">
      <alignment horizontal="left"/>
    </xf>
    <xf numFmtId="0" fontId="0" fillId="5" borderId="0" xfId="0" applyFill="1" applyAlignment="1" applyProtection="1">
      <alignment horizontal="center"/>
    </xf>
    <xf numFmtId="4" fontId="0" fillId="7" borderId="28" xfId="0" applyNumberFormat="1" applyFill="1" applyBorder="1" applyAlignment="1" applyProtection="1">
      <alignment horizontal="center"/>
    </xf>
    <xf numFmtId="0" fontId="17" fillId="7" borderId="0" xfId="0" applyFont="1" applyFill="1" applyAlignment="1" applyProtection="1">
      <alignment horizontal="left"/>
    </xf>
    <xf numFmtId="0" fontId="0" fillId="7" borderId="0" xfId="0" applyFill="1" applyBorder="1" applyAlignment="1" applyProtection="1">
      <alignment horizontal="right"/>
    </xf>
    <xf numFmtId="0" fontId="0" fillId="7" borderId="0" xfId="0" quotePrefix="1" applyFill="1" applyBorder="1" applyAlignment="1" applyProtection="1">
      <alignment horizontal="center"/>
    </xf>
    <xf numFmtId="0" fontId="0" fillId="7" borderId="0" xfId="0" applyFill="1" applyBorder="1" applyAlignment="1" applyProtection="1">
      <alignment horizontal="center"/>
    </xf>
    <xf numFmtId="0" fontId="0" fillId="5" borderId="0" xfId="0" quotePrefix="1" applyFill="1" applyBorder="1" applyAlignment="1" applyProtection="1">
      <alignment horizontal="left"/>
    </xf>
    <xf numFmtId="0" fontId="0" fillId="5" borderId="0" xfId="0" quotePrefix="1" applyFill="1" applyBorder="1" applyAlignment="1" applyProtection="1">
      <alignment horizontal="center"/>
    </xf>
    <xf numFmtId="3" fontId="1" fillId="5" borderId="0" xfId="0" applyNumberFormat="1" applyFont="1" applyFill="1" applyBorder="1" applyAlignment="1" applyProtection="1">
      <alignment horizontal="center"/>
    </xf>
    <xf numFmtId="0" fontId="11" fillId="7" borderId="0" xfId="0" applyFont="1" applyFill="1" applyBorder="1" applyAlignment="1" applyProtection="1">
      <alignment horizontal="right"/>
    </xf>
    <xf numFmtId="0" fontId="34" fillId="7" borderId="0" xfId="0" applyFont="1" applyFill="1" applyBorder="1" applyAlignment="1" applyProtection="1">
      <alignment horizontal="right"/>
    </xf>
    <xf numFmtId="2" fontId="5" fillId="0" borderId="0" xfId="0" applyNumberFormat="1" applyFont="1" applyFill="1" applyBorder="1" applyAlignment="1" applyProtection="1">
      <alignment horizontal="right"/>
    </xf>
    <xf numFmtId="167" fontId="17" fillId="5" borderId="0" xfId="0" applyNumberFormat="1" applyFont="1" applyFill="1" applyAlignment="1" applyProtection="1">
      <alignment horizontal="center"/>
    </xf>
    <xf numFmtId="167" fontId="17" fillId="5" borderId="0" xfId="0" applyNumberFormat="1" applyFont="1" applyFill="1" applyBorder="1" applyAlignment="1" applyProtection="1">
      <alignment horizontal="center"/>
    </xf>
    <xf numFmtId="0" fontId="2" fillId="8" borderId="2" xfId="0" applyFont="1" applyFill="1" applyBorder="1" applyAlignment="1" applyProtection="1">
      <alignment horizontal="center"/>
      <protection locked="0"/>
    </xf>
    <xf numFmtId="0" fontId="1" fillId="0" borderId="0" xfId="0" applyFont="1" applyFill="1" applyBorder="1" applyProtection="1"/>
    <xf numFmtId="2" fontId="0" fillId="0" borderId="50" xfId="0" applyNumberFormat="1" applyBorder="1" applyAlignment="1" applyProtection="1">
      <alignment horizontal="center"/>
    </xf>
    <xf numFmtId="0" fontId="38" fillId="0" borderId="0" xfId="0" applyFont="1" applyFill="1" applyProtection="1"/>
    <xf numFmtId="0" fontId="2" fillId="0" borderId="0" xfId="0" applyFont="1" applyFill="1" applyAlignment="1" applyProtection="1">
      <alignment horizontal="right"/>
    </xf>
    <xf numFmtId="2" fontId="5" fillId="0" borderId="51" xfId="0" applyNumberFormat="1" applyFont="1" applyFill="1" applyBorder="1" applyAlignment="1" applyProtection="1">
      <alignment horizontal="center"/>
    </xf>
    <xf numFmtId="0" fontId="0" fillId="0" borderId="0" xfId="0" applyAlignment="1" applyProtection="1">
      <alignment horizontal="left"/>
    </xf>
    <xf numFmtId="0" fontId="0" fillId="0" borderId="0" xfId="0" applyProtection="1"/>
    <xf numFmtId="0" fontId="1" fillId="0" borderId="0" xfId="0" applyFont="1" applyFill="1" applyBorder="1" applyAlignment="1" applyProtection="1">
      <alignment horizontal="right"/>
    </xf>
    <xf numFmtId="2" fontId="9" fillId="0" borderId="52" xfId="0" applyNumberFormat="1" applyFont="1" applyBorder="1" applyAlignment="1" applyProtection="1">
      <alignment horizontal="center"/>
    </xf>
    <xf numFmtId="0" fontId="0" fillId="0" borderId="0" xfId="0" applyFont="1" applyFill="1" applyBorder="1" applyProtection="1"/>
    <xf numFmtId="0" fontId="48" fillId="0" borderId="0" xfId="0" applyFont="1" applyFill="1" applyBorder="1" applyAlignment="1" applyProtection="1">
      <alignment horizontal="center" vertical="top"/>
    </xf>
    <xf numFmtId="0" fontId="0" fillId="0" borderId="1" xfId="0" applyFont="1" applyFill="1" applyBorder="1" applyAlignment="1" applyProtection="1">
      <alignment horizontal="center"/>
    </xf>
    <xf numFmtId="0" fontId="1" fillId="0" borderId="0" xfId="0" applyFont="1" applyFill="1" applyBorder="1" applyAlignment="1" applyProtection="1">
      <alignment horizontal="left"/>
    </xf>
    <xf numFmtId="0" fontId="2" fillId="0" borderId="0" xfId="0" applyFont="1" applyFill="1" applyBorder="1" applyAlignment="1" applyProtection="1">
      <alignment horizontal="left"/>
    </xf>
    <xf numFmtId="0" fontId="27" fillId="5" borderId="4" xfId="0" applyFont="1" applyFill="1" applyBorder="1" applyAlignment="1" applyProtection="1">
      <alignment horizontal="left"/>
    </xf>
    <xf numFmtId="0" fontId="27" fillId="5" borderId="3" xfId="0" applyFont="1" applyFill="1" applyBorder="1" applyAlignment="1" applyProtection="1">
      <alignment horizontal="left"/>
    </xf>
    <xf numFmtId="0" fontId="27" fillId="5" borderId="5" xfId="0" applyFont="1" applyFill="1" applyBorder="1" applyAlignment="1" applyProtection="1">
      <alignment horizontal="left"/>
    </xf>
    <xf numFmtId="0" fontId="9" fillId="5" borderId="6" xfId="0" applyFont="1" applyFill="1" applyBorder="1" applyAlignment="1" applyProtection="1">
      <alignment horizontal="left"/>
    </xf>
    <xf numFmtId="0" fontId="0" fillId="5" borderId="7" xfId="0" applyFill="1" applyBorder="1" applyAlignment="1" applyProtection="1">
      <alignment horizontal="left"/>
    </xf>
    <xf numFmtId="0" fontId="0" fillId="5" borderId="6" xfId="0" applyFill="1" applyBorder="1" applyAlignment="1" applyProtection="1">
      <alignment horizontal="left"/>
    </xf>
    <xf numFmtId="0" fontId="0" fillId="5" borderId="8" xfId="0" applyFill="1" applyBorder="1" applyAlignment="1" applyProtection="1">
      <alignment horizontal="left"/>
    </xf>
    <xf numFmtId="0" fontId="0" fillId="5" borderId="1" xfId="0" applyFill="1" applyBorder="1" applyAlignment="1" applyProtection="1">
      <alignment horizontal="left"/>
    </xf>
    <xf numFmtId="0" fontId="0" fillId="5" borderId="9" xfId="0" applyFill="1" applyBorder="1" applyAlignment="1" applyProtection="1">
      <alignment horizontal="left"/>
    </xf>
    <xf numFmtId="0" fontId="64" fillId="5" borderId="0" xfId="0" applyFont="1" applyFill="1" applyProtection="1"/>
    <xf numFmtId="2" fontId="0" fillId="5" borderId="0" xfId="0" applyNumberFormat="1" applyFill="1" applyBorder="1" applyProtection="1"/>
    <xf numFmtId="2" fontId="0" fillId="5" borderId="0" xfId="0" applyNumberFormat="1" applyFill="1" applyBorder="1" applyAlignment="1" applyProtection="1">
      <alignment horizontal="right"/>
    </xf>
    <xf numFmtId="0" fontId="64" fillId="5" borderId="0" xfId="0" applyFont="1" applyFill="1" applyAlignment="1" applyProtection="1">
      <alignment horizontal="center"/>
    </xf>
    <xf numFmtId="0" fontId="65" fillId="5" borderId="0" xfId="0" applyFont="1" applyFill="1" applyAlignment="1" applyProtection="1">
      <alignment horizontal="center"/>
    </xf>
    <xf numFmtId="2" fontId="64" fillId="5" borderId="0" xfId="0" applyNumberFormat="1" applyFont="1" applyFill="1" applyProtection="1"/>
    <xf numFmtId="2" fontId="64" fillId="5" borderId="0" xfId="0" applyNumberFormat="1" applyFont="1" applyFill="1" applyAlignment="1" applyProtection="1">
      <alignment horizontal="right"/>
    </xf>
    <xf numFmtId="0" fontId="3" fillId="5" borderId="0" xfId="0" applyFont="1" applyFill="1" applyAlignment="1" applyProtection="1">
      <alignment horizontal="center"/>
    </xf>
    <xf numFmtId="2" fontId="0" fillId="5" borderId="0" xfId="0" applyNumberFormat="1" applyFill="1" applyProtection="1"/>
    <xf numFmtId="2" fontId="0" fillId="5" borderId="0" xfId="0" applyNumberFormat="1" applyFill="1" applyAlignment="1" applyProtection="1">
      <alignment horizontal="right"/>
    </xf>
    <xf numFmtId="0" fontId="9" fillId="0" borderId="0" xfId="0" applyFont="1" applyFill="1" applyBorder="1" applyAlignment="1" applyProtection="1"/>
    <xf numFmtId="0" fontId="0" fillId="0" borderId="1" xfId="0" applyFill="1" applyBorder="1" applyAlignment="1" applyProtection="1">
      <alignment horizontal="left"/>
    </xf>
    <xf numFmtId="0" fontId="0" fillId="0" borderId="1" xfId="0" applyFill="1" applyBorder="1" applyAlignment="1" applyProtection="1"/>
    <xf numFmtId="0" fontId="0" fillId="6" borderId="1" xfId="0" applyFill="1" applyBorder="1" applyProtection="1"/>
    <xf numFmtId="0" fontId="0" fillId="0" borderId="53" xfId="0" applyFill="1" applyBorder="1" applyAlignment="1" applyProtection="1">
      <alignment horizontal="left"/>
    </xf>
    <xf numFmtId="2" fontId="0" fillId="0" borderId="53" xfId="0" applyNumberFormat="1" applyFill="1" applyBorder="1" applyAlignment="1" applyProtection="1">
      <alignment horizontal="center"/>
    </xf>
    <xf numFmtId="0" fontId="1" fillId="0" borderId="53" xfId="0" applyFont="1" applyFill="1" applyBorder="1" applyAlignment="1" applyProtection="1">
      <alignment horizontal="center"/>
    </xf>
    <xf numFmtId="0" fontId="0" fillId="0" borderId="53" xfId="0" applyFont="1" applyFill="1" applyBorder="1" applyAlignment="1" applyProtection="1">
      <alignment horizontal="center"/>
    </xf>
    <xf numFmtId="1" fontId="0" fillId="0" borderId="53" xfId="0" applyNumberFormat="1" applyFill="1" applyBorder="1" applyAlignment="1" applyProtection="1">
      <alignment horizontal="center"/>
    </xf>
    <xf numFmtId="0" fontId="0" fillId="0" borderId="53" xfId="0" applyFill="1" applyBorder="1" applyAlignment="1" applyProtection="1">
      <alignment horizontal="center"/>
    </xf>
    <xf numFmtId="0" fontId="0" fillId="0" borderId="53" xfId="0" applyFill="1" applyBorder="1" applyAlignment="1" applyProtection="1">
      <alignment textRotation="90"/>
    </xf>
    <xf numFmtId="0" fontId="11" fillId="0" borderId="53" xfId="0" applyFont="1" applyFill="1" applyBorder="1" applyAlignment="1" applyProtection="1">
      <alignment horizontal="center"/>
    </xf>
    <xf numFmtId="0" fontId="2" fillId="0" borderId="53" xfId="0" applyFont="1" applyFill="1" applyBorder="1" applyAlignment="1" applyProtection="1">
      <alignment horizontal="center"/>
    </xf>
    <xf numFmtId="1" fontId="11" fillId="0" borderId="53" xfId="0" applyNumberFormat="1" applyFont="1" applyFill="1" applyBorder="1" applyAlignment="1" applyProtection="1">
      <alignment horizontal="center"/>
    </xf>
    <xf numFmtId="0" fontId="9" fillId="0" borderId="53" xfId="0" applyFont="1" applyFill="1" applyBorder="1" applyAlignment="1" applyProtection="1">
      <alignment horizontal="center"/>
    </xf>
    <xf numFmtId="0" fontId="60" fillId="5" borderId="0" xfId="0" applyFont="1" applyFill="1" applyBorder="1" applyAlignment="1" applyProtection="1"/>
    <xf numFmtId="0" fontId="0" fillId="0" borderId="0" xfId="0" applyFont="1" applyFill="1" applyBorder="1" applyAlignment="1" applyProtection="1">
      <alignment horizontal="left"/>
    </xf>
    <xf numFmtId="0" fontId="2" fillId="0" borderId="0" xfId="0" applyFont="1" applyFill="1" applyBorder="1" applyAlignment="1" applyProtection="1"/>
    <xf numFmtId="0" fontId="3" fillId="0" borderId="0" xfId="0" applyFont="1" applyFill="1" applyBorder="1" applyAlignment="1" applyProtection="1"/>
    <xf numFmtId="2" fontId="5" fillId="0" borderId="0" xfId="0" applyNumberFormat="1" applyFont="1" applyFill="1" applyBorder="1" applyAlignment="1" applyProtection="1"/>
    <xf numFmtId="2" fontId="11" fillId="0" borderId="0" xfId="0" applyNumberFormat="1" applyFont="1" applyFill="1" applyBorder="1" applyAlignment="1" applyProtection="1"/>
    <xf numFmtId="2" fontId="71" fillId="0" borderId="0" xfId="0" applyNumberFormat="1" applyFont="1" applyFill="1" applyBorder="1" applyAlignment="1" applyProtection="1"/>
    <xf numFmtId="0" fontId="20" fillId="0" borderId="0" xfId="0" applyFont="1" applyFill="1" applyBorder="1" applyAlignment="1" applyProtection="1"/>
    <xf numFmtId="2" fontId="11" fillId="0" borderId="0" xfId="0" applyNumberFormat="1" applyFont="1" applyFill="1" applyBorder="1" applyAlignment="1" applyProtection="1">
      <alignment horizontal="center"/>
    </xf>
    <xf numFmtId="0" fontId="0" fillId="0" borderId="0" xfId="0" applyFont="1" applyFill="1" applyBorder="1" applyAlignment="1" applyProtection="1"/>
    <xf numFmtId="0" fontId="71" fillId="0" borderId="0" xfId="0" applyFont="1" applyFill="1" applyBorder="1" applyAlignment="1" applyProtection="1"/>
    <xf numFmtId="49" fontId="0" fillId="0" borderId="0" xfId="0" applyNumberFormat="1" applyFill="1" applyBorder="1" applyAlignment="1" applyProtection="1"/>
    <xf numFmtId="0" fontId="1" fillId="0" borderId="0" xfId="0" applyFont="1" applyBorder="1" applyProtection="1"/>
    <xf numFmtId="0" fontId="0" fillId="6" borderId="36" xfId="0" applyFill="1" applyBorder="1" applyProtection="1"/>
    <xf numFmtId="0" fontId="6" fillId="5" borderId="0" xfId="0" applyFont="1" applyFill="1" applyAlignment="1" applyProtection="1">
      <alignment horizontal="left"/>
    </xf>
    <xf numFmtId="0" fontId="0" fillId="5" borderId="2" xfId="0" applyFill="1" applyBorder="1" applyAlignment="1" applyProtection="1">
      <alignment horizontal="center"/>
    </xf>
    <xf numFmtId="0" fontId="7" fillId="5" borderId="0" xfId="0" applyFont="1" applyFill="1" applyAlignment="1" applyProtection="1">
      <alignment horizontal="left"/>
    </xf>
    <xf numFmtId="0" fontId="20" fillId="5" borderId="0" xfId="0" applyFont="1" applyFill="1" applyAlignment="1" applyProtection="1">
      <alignment horizontal="left"/>
    </xf>
    <xf numFmtId="0" fontId="27" fillId="5" borderId="0" xfId="0" applyFont="1" applyFill="1" applyAlignment="1" applyProtection="1"/>
    <xf numFmtId="0" fontId="7" fillId="5" borderId="0" xfId="0" applyFont="1" applyFill="1" applyAlignment="1" applyProtection="1">
      <alignment horizontal="center"/>
    </xf>
    <xf numFmtId="0" fontId="9" fillId="5" borderId="0" xfId="0" applyFont="1" applyFill="1" applyAlignment="1" applyProtection="1">
      <alignment horizontal="center"/>
    </xf>
    <xf numFmtId="0" fontId="20" fillId="5" borderId="0" xfId="0" applyFont="1" applyFill="1" applyAlignment="1" applyProtection="1">
      <alignment horizontal="center"/>
    </xf>
    <xf numFmtId="0" fontId="12" fillId="5" borderId="0" xfId="0" applyFont="1" applyFill="1" applyAlignment="1" applyProtection="1">
      <alignment horizontal="left"/>
    </xf>
    <xf numFmtId="0" fontId="5" fillId="5" borderId="2" xfId="0" applyFont="1" applyFill="1" applyBorder="1" applyAlignment="1" applyProtection="1">
      <alignment horizontal="center"/>
    </xf>
    <xf numFmtId="0" fontId="3" fillId="5" borderId="0" xfId="0" applyFont="1" applyFill="1" applyAlignment="1" applyProtection="1">
      <alignment horizontal="left"/>
    </xf>
    <xf numFmtId="0" fontId="0" fillId="5" borderId="15" xfId="0" applyFill="1" applyBorder="1" applyAlignment="1" applyProtection="1">
      <alignment horizontal="center"/>
    </xf>
    <xf numFmtId="0" fontId="0" fillId="5" borderId="16" xfId="0" applyFill="1" applyBorder="1" applyAlignment="1" applyProtection="1">
      <alignment horizontal="center"/>
    </xf>
    <xf numFmtId="0" fontId="11" fillId="5" borderId="0" xfId="0" applyFont="1" applyFill="1" applyBorder="1" applyAlignment="1" applyProtection="1">
      <alignment horizontal="center"/>
    </xf>
    <xf numFmtId="0" fontId="0" fillId="5" borderId="1" xfId="0" applyFill="1" applyBorder="1" applyAlignment="1" applyProtection="1">
      <alignment horizontal="center"/>
    </xf>
    <xf numFmtId="0" fontId="11" fillId="5" borderId="2" xfId="0" applyFont="1" applyFill="1" applyBorder="1" applyAlignment="1" applyProtection="1">
      <alignment horizontal="center"/>
    </xf>
    <xf numFmtId="0" fontId="13" fillId="5" borderId="0" xfId="0" applyFont="1" applyFill="1" applyAlignment="1" applyProtection="1">
      <alignment horizontal="left"/>
    </xf>
    <xf numFmtId="0" fontId="0" fillId="5" borderId="0" xfId="0" applyFill="1" applyBorder="1" applyAlignment="1" applyProtection="1">
      <alignment horizontal="center"/>
    </xf>
    <xf numFmtId="0" fontId="3" fillId="5" borderId="0" xfId="0" applyFont="1" applyFill="1" applyBorder="1" applyAlignment="1" applyProtection="1">
      <alignment horizontal="left"/>
    </xf>
    <xf numFmtId="0" fontId="9" fillId="5" borderId="0" xfId="0" applyFont="1" applyFill="1" applyBorder="1" applyAlignment="1" applyProtection="1">
      <alignment horizontal="center"/>
    </xf>
    <xf numFmtId="0" fontId="6" fillId="5" borderId="0" xfId="0" applyFont="1" applyFill="1" applyBorder="1" applyAlignment="1" applyProtection="1">
      <alignment horizontal="center"/>
    </xf>
    <xf numFmtId="0" fontId="92" fillId="0" borderId="0" xfId="0" applyFont="1" applyFill="1" applyBorder="1" applyAlignment="1" applyProtection="1">
      <alignment vertical="top" wrapText="1"/>
    </xf>
    <xf numFmtId="0" fontId="63" fillId="0" borderId="0" xfId="0" applyFont="1" applyFill="1" applyBorder="1" applyAlignment="1" applyProtection="1">
      <alignment vertical="top" wrapText="1"/>
    </xf>
    <xf numFmtId="0" fontId="0" fillId="0" borderId="54" xfId="0" applyFill="1" applyBorder="1" applyAlignment="1" applyProtection="1">
      <alignment horizontal="left"/>
    </xf>
    <xf numFmtId="0" fontId="0" fillId="0" borderId="55" xfId="0" applyFill="1" applyBorder="1" applyProtection="1"/>
    <xf numFmtId="0" fontId="0" fillId="0" borderId="55" xfId="0" applyFill="1" applyBorder="1" applyAlignment="1" applyProtection="1">
      <alignment horizontal="left"/>
    </xf>
    <xf numFmtId="0" fontId="0" fillId="0" borderId="55" xfId="0" applyFill="1" applyBorder="1" applyAlignment="1" applyProtection="1">
      <alignment horizontal="center"/>
    </xf>
    <xf numFmtId="0" fontId="0" fillId="0" borderId="56" xfId="0" applyFill="1" applyBorder="1" applyProtection="1"/>
    <xf numFmtId="0" fontId="9" fillId="0" borderId="57" xfId="0" applyFont="1" applyFill="1" applyBorder="1" applyAlignment="1" applyProtection="1"/>
    <xf numFmtId="0" fontId="9" fillId="0" borderId="58" xfId="0" applyFont="1" applyFill="1" applyBorder="1" applyAlignment="1" applyProtection="1"/>
    <xf numFmtId="0" fontId="0" fillId="0" borderId="57" xfId="0" applyFill="1" applyBorder="1" applyAlignment="1" applyProtection="1">
      <alignment horizontal="left"/>
    </xf>
    <xf numFmtId="0" fontId="0" fillId="0" borderId="58" xfId="0" applyFill="1" applyBorder="1" applyProtection="1"/>
    <xf numFmtId="0" fontId="26" fillId="0" borderId="58" xfId="0" applyFont="1" applyFill="1" applyBorder="1" applyAlignment="1" applyProtection="1">
      <alignment horizontal="center"/>
    </xf>
    <xf numFmtId="0" fontId="43" fillId="0" borderId="58" xfId="0" applyFont="1" applyFill="1" applyBorder="1" applyAlignment="1" applyProtection="1">
      <alignment horizontal="center"/>
    </xf>
    <xf numFmtId="2" fontId="0" fillId="0" borderId="57" xfId="0" applyNumberFormat="1" applyFill="1" applyBorder="1" applyProtection="1"/>
    <xf numFmtId="0" fontId="83" fillId="0" borderId="57" xfId="0" applyFont="1" applyFill="1" applyBorder="1" applyAlignment="1" applyProtection="1">
      <alignment horizontal="left"/>
    </xf>
    <xf numFmtId="2" fontId="5" fillId="0" borderId="58" xfId="0" applyNumberFormat="1" applyFont="1" applyFill="1" applyBorder="1" applyAlignment="1" applyProtection="1">
      <alignment horizontal="center"/>
    </xf>
    <xf numFmtId="0" fontId="0" fillId="0" borderId="57" xfId="0" applyFill="1" applyBorder="1" applyProtection="1"/>
    <xf numFmtId="2" fontId="0" fillId="0" borderId="58" xfId="0" applyNumberFormat="1" applyFill="1" applyBorder="1" applyAlignment="1" applyProtection="1">
      <alignment horizontal="center"/>
    </xf>
    <xf numFmtId="0" fontId="63" fillId="0" borderId="58" xfId="0" applyFont="1" applyFill="1" applyBorder="1" applyAlignment="1" applyProtection="1">
      <alignment vertical="top" wrapText="1"/>
    </xf>
    <xf numFmtId="0" fontId="71" fillId="0" borderId="57" xfId="0" applyFont="1" applyFill="1" applyBorder="1" applyAlignment="1" applyProtection="1">
      <alignment horizontal="left"/>
    </xf>
    <xf numFmtId="0" fontId="30" fillId="0" borderId="0" xfId="1" applyBorder="1" applyAlignment="1" applyProtection="1">
      <alignment horizontal="right"/>
    </xf>
    <xf numFmtId="0" fontId="0" fillId="0" borderId="0" xfId="0" applyBorder="1" applyAlignment="1" applyProtection="1">
      <alignment horizontal="right"/>
    </xf>
    <xf numFmtId="2" fontId="0" fillId="0" borderId="58" xfId="0" applyNumberFormat="1" applyFill="1" applyBorder="1" applyProtection="1"/>
    <xf numFmtId="0" fontId="11" fillId="0" borderId="58" xfId="0" applyFont="1" applyFill="1" applyBorder="1" applyAlignment="1" applyProtection="1">
      <alignment horizontal="center"/>
    </xf>
    <xf numFmtId="0" fontId="0" fillId="0" borderId="58" xfId="0" applyFill="1" applyBorder="1" applyAlignment="1" applyProtection="1">
      <alignment horizontal="center"/>
    </xf>
    <xf numFmtId="0" fontId="84" fillId="0" borderId="57" xfId="0" applyFont="1" applyFill="1" applyBorder="1" applyAlignment="1" applyProtection="1">
      <alignment horizontal="left"/>
    </xf>
    <xf numFmtId="0" fontId="26" fillId="0" borderId="58" xfId="0" applyFont="1" applyFill="1" applyBorder="1" applyAlignment="1" applyProtection="1">
      <alignment horizontal="left"/>
    </xf>
    <xf numFmtId="0" fontId="0" fillId="0" borderId="59" xfId="0" applyFill="1" applyBorder="1" applyAlignment="1" applyProtection="1">
      <alignment horizontal="left"/>
    </xf>
    <xf numFmtId="0" fontId="0" fillId="0" borderId="29" xfId="0" applyFill="1" applyBorder="1" applyAlignment="1" applyProtection="1">
      <alignment horizontal="left"/>
    </xf>
    <xf numFmtId="0" fontId="0" fillId="0" borderId="29" xfId="0" applyFill="1" applyBorder="1" applyAlignment="1" applyProtection="1">
      <alignment horizontal="center"/>
    </xf>
    <xf numFmtId="1" fontId="0" fillId="0" borderId="29" xfId="0" applyNumberFormat="1" applyFill="1" applyBorder="1" applyAlignment="1" applyProtection="1">
      <alignment horizontal="left"/>
    </xf>
    <xf numFmtId="0" fontId="0" fillId="0" borderId="29" xfId="0" applyFill="1" applyBorder="1" applyProtection="1"/>
    <xf numFmtId="0" fontId="0" fillId="0" borderId="60" xfId="0" applyFill="1" applyBorder="1" applyProtection="1"/>
    <xf numFmtId="0" fontId="87" fillId="0" borderId="0" xfId="1" applyFont="1" applyBorder="1" applyAlignment="1" applyProtection="1">
      <alignment horizontal="center"/>
      <protection locked="0"/>
    </xf>
    <xf numFmtId="2" fontId="89" fillId="0" borderId="30" xfId="0" applyNumberFormat="1" applyFont="1" applyFill="1" applyBorder="1" applyAlignment="1" applyProtection="1">
      <alignment horizontal="center" vertical="center"/>
    </xf>
    <xf numFmtId="2" fontId="89" fillId="0" borderId="15" xfId="0" applyNumberFormat="1" applyFont="1" applyFill="1" applyBorder="1" applyAlignment="1" applyProtection="1">
      <alignment horizontal="center" vertical="center"/>
    </xf>
    <xf numFmtId="0" fontId="0" fillId="0" borderId="0" xfId="0" applyFill="1" applyAlignment="1" applyProtection="1">
      <alignment horizontal="center" vertical="center"/>
    </xf>
    <xf numFmtId="0" fontId="88" fillId="0" borderId="0" xfId="0" applyFont="1" applyFill="1" applyAlignment="1" applyProtection="1">
      <alignment horizontal="center" wrapText="1"/>
    </xf>
    <xf numFmtId="0" fontId="90" fillId="0" borderId="0" xfId="0" applyFont="1" applyFill="1" applyAlignment="1" applyProtection="1">
      <alignment horizontal="center" vertical="top"/>
    </xf>
    <xf numFmtId="49" fontId="0" fillId="3" borderId="1" xfId="0" applyNumberFormat="1" applyFill="1" applyBorder="1" applyAlignment="1" applyProtection="1">
      <alignment horizontal="left"/>
      <protection locked="0"/>
    </xf>
    <xf numFmtId="0" fontId="9" fillId="0" borderId="0" xfId="0" applyFont="1" applyFill="1" applyBorder="1" applyAlignment="1" applyProtection="1">
      <alignment horizontal="center"/>
    </xf>
    <xf numFmtId="0" fontId="47" fillId="0" borderId="0" xfId="0" applyFont="1" applyFill="1" applyBorder="1" applyAlignment="1" applyProtection="1">
      <alignment horizontal="center"/>
    </xf>
    <xf numFmtId="0" fontId="0" fillId="5" borderId="0" xfId="0" applyFill="1" applyBorder="1" applyAlignment="1" applyProtection="1">
      <alignment horizontal="left" vertical="top" wrapText="1"/>
    </xf>
    <xf numFmtId="0" fontId="57" fillId="5" borderId="0" xfId="0" applyFont="1" applyFill="1" applyBorder="1" applyAlignment="1" applyProtection="1">
      <alignment horizontal="center"/>
    </xf>
    <xf numFmtId="0" fontId="10" fillId="5" borderId="0" xfId="0" applyFont="1" applyFill="1" applyBorder="1" applyAlignment="1" applyProtection="1">
      <alignment horizontal="left" vertical="top" wrapText="1"/>
    </xf>
    <xf numFmtId="0" fontId="3" fillId="5" borderId="0" xfId="0" applyFont="1" applyFill="1" applyBorder="1" applyAlignment="1" applyProtection="1">
      <alignment horizontal="left"/>
    </xf>
    <xf numFmtId="0" fontId="9" fillId="5" borderId="0" xfId="0" applyFont="1" applyFill="1" applyBorder="1" applyAlignment="1" applyProtection="1">
      <alignment horizontal="center"/>
    </xf>
    <xf numFmtId="0" fontId="6" fillId="5" borderId="0" xfId="0" applyFont="1" applyFill="1" applyBorder="1" applyAlignment="1" applyProtection="1">
      <alignment horizontal="center"/>
    </xf>
    <xf numFmtId="0" fontId="79" fillId="0" borderId="0" xfId="1" applyFont="1" applyFill="1" applyBorder="1" applyAlignment="1" applyProtection="1">
      <alignment horizontal="left"/>
      <protection locked="0"/>
    </xf>
    <xf numFmtId="0" fontId="87" fillId="0" borderId="0" xfId="1" applyFont="1" applyBorder="1" applyAlignment="1" applyProtection="1">
      <alignment horizontal="left"/>
      <protection locked="0"/>
    </xf>
    <xf numFmtId="0" fontId="0" fillId="5" borderId="0" xfId="0" applyFill="1" applyBorder="1" applyAlignment="1" applyProtection="1">
      <alignment horizontal="center"/>
    </xf>
    <xf numFmtId="0" fontId="2" fillId="0" borderId="0" xfId="0" applyFont="1" applyFill="1" applyAlignment="1" applyProtection="1">
      <alignment horizontal="left" wrapText="1"/>
    </xf>
    <xf numFmtId="49" fontId="0" fillId="0" borderId="0" xfId="0" applyNumberFormat="1" applyFill="1" applyBorder="1" applyAlignment="1" applyProtection="1">
      <alignment horizontal="left"/>
    </xf>
    <xf numFmtId="0" fontId="39" fillId="5" borderId="0" xfId="0" applyFont="1" applyFill="1" applyBorder="1" applyAlignment="1" applyProtection="1">
      <alignment horizontal="center" vertical="center"/>
    </xf>
    <xf numFmtId="0" fontId="60" fillId="5" borderId="0"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58" xfId="0" applyFont="1" applyFill="1" applyBorder="1" applyAlignment="1" applyProtection="1">
      <alignment horizontal="center"/>
    </xf>
    <xf numFmtId="0" fontId="21" fillId="0" borderId="0" xfId="0" applyFont="1" applyFill="1" applyBorder="1" applyAlignment="1" applyProtection="1">
      <alignment horizontal="center"/>
    </xf>
    <xf numFmtId="0" fontId="87" fillId="0" borderId="0" xfId="1" applyFont="1" applyFill="1" applyBorder="1" applyAlignment="1" applyProtection="1">
      <alignment horizontal="left"/>
      <protection locked="0"/>
    </xf>
    <xf numFmtId="0" fontId="47" fillId="0" borderId="1" xfId="0" applyFont="1" applyFill="1" applyBorder="1" applyAlignment="1" applyProtection="1">
      <alignment horizontal="center"/>
    </xf>
    <xf numFmtId="0" fontId="6" fillId="6" borderId="1" xfId="0" applyFont="1" applyFill="1" applyBorder="1" applyAlignment="1" applyProtection="1">
      <alignment horizontal="center"/>
    </xf>
    <xf numFmtId="0" fontId="21" fillId="6" borderId="1" xfId="0" applyFont="1" applyFill="1" applyBorder="1" applyAlignment="1" applyProtection="1">
      <alignment horizontal="center"/>
    </xf>
    <xf numFmtId="0" fontId="1" fillId="0" borderId="0" xfId="0" applyFont="1" applyBorder="1" applyProtection="1"/>
    <xf numFmtId="0" fontId="42" fillId="0" borderId="0" xfId="1" applyFont="1" applyFill="1" applyBorder="1" applyAlignment="1" applyProtection="1">
      <alignment horizontal="left"/>
    </xf>
    <xf numFmtId="0" fontId="0" fillId="0" borderId="1" xfId="0" applyFill="1" applyBorder="1" applyAlignment="1" applyProtection="1">
      <alignment horizontal="center"/>
    </xf>
    <xf numFmtId="0" fontId="91" fillId="0" borderId="0" xfId="0" applyFont="1" applyBorder="1" applyAlignment="1" applyProtection="1">
      <alignment horizontal="center" wrapText="1"/>
    </xf>
    <xf numFmtId="0" fontId="2" fillId="7" borderId="0" xfId="0" applyFont="1" applyFill="1" applyAlignment="1" applyProtection="1">
      <alignment horizontal="center"/>
    </xf>
    <xf numFmtId="0" fontId="1" fillId="0" borderId="0" xfId="0" applyFont="1" applyProtection="1"/>
    <xf numFmtId="0" fontId="90" fillId="0" borderId="34" xfId="0" applyFont="1" applyFill="1" applyBorder="1" applyAlignment="1" applyProtection="1">
      <alignment horizontal="center" vertical="center" wrapText="1"/>
    </xf>
    <xf numFmtId="0" fontId="90" fillId="0" borderId="35" xfId="0" applyFont="1" applyFill="1" applyBorder="1" applyAlignment="1" applyProtection="1">
      <alignment horizontal="center" vertical="center" wrapText="1"/>
    </xf>
    <xf numFmtId="0" fontId="90" fillId="0" borderId="0" xfId="0" applyFont="1" applyFill="1" applyBorder="1" applyAlignment="1" applyProtection="1">
      <alignment horizontal="center" vertical="center" wrapText="1"/>
    </xf>
    <xf numFmtId="0" fontId="90" fillId="0" borderId="37" xfId="0" applyFont="1" applyFill="1" applyBorder="1" applyAlignment="1" applyProtection="1">
      <alignment horizontal="center" vertical="center" wrapText="1"/>
    </xf>
    <xf numFmtId="0" fontId="2" fillId="0" borderId="48" xfId="4" applyFill="1" applyBorder="1" applyAlignment="1" applyProtection="1">
      <alignment horizontal="center"/>
    </xf>
    <xf numFmtId="0" fontId="2" fillId="0" borderId="49" xfId="4" applyFill="1" applyBorder="1" applyAlignment="1" applyProtection="1">
      <alignment horizontal="center"/>
    </xf>
    <xf numFmtId="0" fontId="2" fillId="0" borderId="41" xfId="4" applyFill="1" applyBorder="1" applyAlignment="1" applyProtection="1">
      <alignment horizontal="center"/>
    </xf>
    <xf numFmtId="0" fontId="79" fillId="0" borderId="42" xfId="1" applyFont="1" applyFill="1" applyBorder="1" applyAlignment="1" applyProtection="1">
      <alignment horizontal="left"/>
      <protection locked="0"/>
    </xf>
    <xf numFmtId="0" fontId="44" fillId="0" borderId="0" xfId="6" applyFont="1" applyAlignment="1" applyProtection="1">
      <alignment horizontal="center"/>
      <protection locked="0"/>
    </xf>
    <xf numFmtId="0" fontId="5" fillId="0" borderId="3" xfId="6" applyFont="1" applyBorder="1" applyAlignment="1">
      <alignment horizontal="center"/>
    </xf>
    <xf numFmtId="0" fontId="5" fillId="0" borderId="0" xfId="6" applyFont="1" applyAlignment="1">
      <alignment horizontal="left" vertical="top" wrapText="1"/>
    </xf>
    <xf numFmtId="0" fontId="5" fillId="0" borderId="0" xfId="6" quotePrefix="1" applyFont="1" applyBorder="1" applyAlignment="1">
      <alignment horizontal="center" wrapText="1"/>
    </xf>
    <xf numFmtId="0" fontId="5" fillId="0" borderId="0" xfId="6" quotePrefix="1" applyFont="1" applyFill="1" applyBorder="1" applyAlignment="1" applyProtection="1">
      <alignment horizontal="left" vertical="center" wrapText="1"/>
    </xf>
    <xf numFmtId="0" fontId="5" fillId="0" borderId="0" xfId="6" applyFont="1" applyFill="1" applyBorder="1" applyAlignment="1" applyProtection="1">
      <alignment horizontal="left" vertical="center" wrapText="1"/>
    </xf>
    <xf numFmtId="0" fontId="2" fillId="0" borderId="0" xfId="4" applyFill="1" applyBorder="1" applyAlignment="1" applyProtection="1">
      <alignment horizontal="left" wrapText="1"/>
    </xf>
    <xf numFmtId="0" fontId="5" fillId="0" borderId="0" xfId="6" applyFont="1" applyAlignment="1">
      <alignment horizontal="left" wrapText="1"/>
    </xf>
    <xf numFmtId="0" fontId="81" fillId="0" borderId="0" xfId="6" applyFont="1" applyBorder="1" applyAlignment="1">
      <alignment horizontal="left" vertical="top" wrapText="1"/>
    </xf>
    <xf numFmtId="0" fontId="0" fillId="0" borderId="0" xfId="0" applyBorder="1" applyAlignment="1">
      <alignment horizontal="right"/>
    </xf>
    <xf numFmtId="0" fontId="39" fillId="0" borderId="0" xfId="4" applyFont="1" applyFill="1" applyBorder="1" applyAlignment="1" applyProtection="1">
      <alignment horizontal="left" vertical="top" wrapText="1"/>
    </xf>
    <xf numFmtId="0" fontId="0" fillId="0" borderId="0" xfId="0" applyBorder="1" applyAlignment="1">
      <alignment horizontal="left" wrapText="1"/>
    </xf>
    <xf numFmtId="0" fontId="0" fillId="0" borderId="0" xfId="0" applyBorder="1" applyAlignment="1">
      <alignment horizontal="left"/>
    </xf>
    <xf numFmtId="0" fontId="2" fillId="5" borderId="0" xfId="4" applyFill="1" applyBorder="1" applyAlignment="1" applyProtection="1">
      <alignment horizontal="center"/>
    </xf>
    <xf numFmtId="0" fontId="60" fillId="0" borderId="48" xfId="4" applyFont="1" applyFill="1" applyBorder="1" applyAlignment="1" applyProtection="1">
      <alignment horizontal="center" vertical="center"/>
    </xf>
    <xf numFmtId="0" fontId="60" fillId="0" borderId="49" xfId="4" applyFont="1" applyFill="1" applyBorder="1" applyAlignment="1" applyProtection="1">
      <alignment horizontal="center" vertical="center"/>
    </xf>
    <xf numFmtId="0" fontId="60" fillId="0" borderId="42" xfId="4" applyFont="1" applyFill="1" applyBorder="1" applyAlignment="1" applyProtection="1">
      <alignment horizontal="center" vertical="center"/>
    </xf>
    <xf numFmtId="0" fontId="60" fillId="0" borderId="0" xfId="4" applyFont="1" applyFill="1" applyBorder="1" applyAlignment="1" applyProtection="1">
      <alignment horizontal="center" vertical="center"/>
    </xf>
    <xf numFmtId="0" fontId="85" fillId="0" borderId="42" xfId="4" applyFont="1" applyFill="1" applyBorder="1" applyAlignment="1" applyProtection="1">
      <alignment horizontal="left" vertical="top" wrapText="1"/>
    </xf>
    <xf numFmtId="0" fontId="85" fillId="0" borderId="0" xfId="4" applyFont="1" applyFill="1" applyBorder="1" applyAlignment="1" applyProtection="1">
      <alignment horizontal="left" vertical="top" wrapText="1"/>
    </xf>
    <xf numFmtId="0" fontId="2" fillId="0" borderId="0" xfId="4" applyFill="1" applyBorder="1" applyAlignment="1" applyProtection="1">
      <alignment horizontal="left" vertical="top" wrapText="1"/>
    </xf>
    <xf numFmtId="0" fontId="28" fillId="0" borderId="0" xfId="4" applyFont="1" applyFill="1" applyBorder="1" applyAlignment="1" applyProtection="1">
      <alignment horizontal="left" vertical="top" wrapText="1"/>
    </xf>
    <xf numFmtId="0" fontId="5" fillId="0" borderId="0" xfId="6" applyFont="1" applyFill="1" applyBorder="1" applyAlignment="1" applyProtection="1">
      <alignment horizontal="left" vertical="top" wrapText="1"/>
    </xf>
    <xf numFmtId="0" fontId="32" fillId="0" borderId="0" xfId="0" applyFont="1" applyAlignment="1">
      <alignment horizontal="center"/>
    </xf>
    <xf numFmtId="0" fontId="34" fillId="0" borderId="0" xfId="0" applyFont="1" applyAlignment="1">
      <alignment horizontal="center"/>
    </xf>
    <xf numFmtId="0" fontId="33" fillId="3" borderId="1" xfId="0" applyFont="1" applyFill="1" applyBorder="1" applyAlignment="1" applyProtection="1">
      <alignment horizontal="left"/>
      <protection locked="0"/>
    </xf>
    <xf numFmtId="0" fontId="33" fillId="0" borderId="3" xfId="0" applyFont="1" applyBorder="1" applyAlignment="1">
      <alignment horizontal="center"/>
    </xf>
    <xf numFmtId="0" fontId="33" fillId="0" borderId="0" xfId="0" applyFont="1" applyAlignment="1">
      <alignment horizontal="center"/>
    </xf>
    <xf numFmtId="0" fontId="33" fillId="3" borderId="32" xfId="0" applyFont="1" applyFill="1" applyBorder="1" applyAlignment="1" applyProtection="1">
      <alignment horizontal="center"/>
      <protection locked="0"/>
    </xf>
    <xf numFmtId="0" fontId="33" fillId="3" borderId="1" xfId="0" applyFont="1" applyFill="1" applyBorder="1" applyAlignment="1" applyProtection="1">
      <alignment horizontal="center"/>
      <protection locked="0"/>
    </xf>
    <xf numFmtId="0" fontId="33" fillId="3" borderId="1" xfId="0" applyFont="1" applyFill="1" applyBorder="1" applyAlignment="1" applyProtection="1">
      <protection locked="0"/>
    </xf>
  </cellXfs>
  <cellStyles count="10">
    <cellStyle name="Hyperlink" xfId="1" builtinId="8"/>
    <cellStyle name="Hyperlink 2" xfId="2" xr:uid="{00000000-0005-0000-0000-000001000000}"/>
    <cellStyle name="Normal" xfId="0" builtinId="0"/>
    <cellStyle name="Normal 2" xfId="3" xr:uid="{00000000-0005-0000-0000-000003000000}"/>
    <cellStyle name="Normal 3" xfId="4" xr:uid="{00000000-0005-0000-0000-000004000000}"/>
    <cellStyle name="Normal_Sheet1 (2)" xfId="5" xr:uid="{00000000-0005-0000-0000-000005000000}"/>
    <cellStyle name="Normal_Sheet1 (2) 2" xfId="6" xr:uid="{00000000-0005-0000-0000-000006000000}"/>
    <cellStyle name="Normal_SS Dist. for J.P." xfId="7" xr:uid="{00000000-0005-0000-0000-000007000000}"/>
    <cellStyle name="Percent" xfId="8" builtinId="5"/>
    <cellStyle name="Percent 2" xfId="9" xr:uid="{00000000-0005-0000-0000-000009000000}"/>
  </cellStyles>
  <dxfs count="5">
    <dxf>
      <font>
        <color rgb="FFFF0000"/>
      </font>
    </dxf>
    <dxf>
      <font>
        <color rgb="FFFF0000"/>
      </font>
    </dxf>
    <dxf>
      <font>
        <color rgb="FFFF0000"/>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276225</xdr:colOff>
      <xdr:row>39</xdr:row>
      <xdr:rowOff>123825</xdr:rowOff>
    </xdr:from>
    <xdr:to>
      <xdr:col>25</xdr:col>
      <xdr:colOff>171450</xdr:colOff>
      <xdr:row>55</xdr:row>
      <xdr:rowOff>47625</xdr:rowOff>
    </xdr:to>
    <xdr:pic>
      <xdr:nvPicPr>
        <xdr:cNvPr id="12303" name="Picture 1">
          <a:extLst>
            <a:ext uri="{FF2B5EF4-FFF2-40B4-BE49-F238E27FC236}">
              <a16:creationId xmlns:a16="http://schemas.microsoft.com/office/drawing/2014/main" id="{00000000-0008-0000-0300-00000F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6486525"/>
          <a:ext cx="3400425"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5"/>
  </sheetPr>
  <dimension ref="A2:AG206"/>
  <sheetViews>
    <sheetView showGridLines="0" tabSelected="1" zoomScaleNormal="100" workbookViewId="0">
      <selection activeCell="F23" sqref="F23:H23"/>
    </sheetView>
  </sheetViews>
  <sheetFormatPr defaultRowHeight="12.75" customHeight="1" x14ac:dyDescent="0.2"/>
  <cols>
    <col min="1" max="1" width="9.7109375" style="143" customWidth="1"/>
    <col min="2" max="2" width="2.28515625" style="142" customWidth="1"/>
    <col min="3" max="3" width="2.42578125" style="142" customWidth="1"/>
    <col min="4" max="5" width="6.28515625" style="142" customWidth="1"/>
    <col min="6" max="6" width="7" style="142" customWidth="1"/>
    <col min="7" max="7" width="6.28515625" style="142" customWidth="1"/>
    <col min="8" max="8" width="2.7109375" style="142" customWidth="1"/>
    <col min="9" max="9" width="6" style="142" customWidth="1"/>
    <col min="10" max="10" width="7.5703125" style="142" customWidth="1"/>
    <col min="11" max="11" width="2.85546875" style="142" customWidth="1"/>
    <col min="12" max="12" width="6.28515625" style="142" customWidth="1"/>
    <col min="13" max="13" width="7.5703125" style="142" customWidth="1"/>
    <col min="14" max="14" width="2.7109375" style="142" customWidth="1"/>
    <col min="15" max="15" width="6.28515625" style="142" customWidth="1"/>
    <col min="16" max="16" width="7.5703125" style="142" customWidth="1"/>
    <col min="17" max="17" width="2.5703125" style="142" customWidth="1"/>
    <col min="18" max="18" width="6.140625" style="142" customWidth="1"/>
    <col min="19" max="19" width="8.5703125" style="142" customWidth="1"/>
    <col min="20" max="20" width="3.140625" style="142" customWidth="1"/>
    <col min="21" max="16384" width="9.140625" style="142"/>
  </cols>
  <sheetData>
    <row r="2" spans="1:20" ht="12.75" customHeight="1" x14ac:dyDescent="0.35">
      <c r="G2" s="404"/>
      <c r="H2" s="404"/>
      <c r="I2" s="404"/>
      <c r="J2" s="404"/>
      <c r="K2" s="404"/>
      <c r="L2" s="404"/>
      <c r="M2" s="404"/>
    </row>
    <row r="3" spans="1:20" ht="12.75" customHeight="1" x14ac:dyDescent="0.35">
      <c r="G3" s="404"/>
      <c r="H3" s="404"/>
      <c r="I3" s="404"/>
      <c r="J3" s="404"/>
      <c r="K3" s="404"/>
      <c r="L3" s="404"/>
      <c r="M3" s="404"/>
    </row>
    <row r="4" spans="1:20" ht="12.75" customHeight="1" x14ac:dyDescent="0.2">
      <c r="A4" s="144"/>
      <c r="B4" s="8"/>
      <c r="C4" s="16"/>
      <c r="D4" s="16"/>
      <c r="E4" s="16"/>
      <c r="F4" s="16"/>
      <c r="G4" s="16"/>
      <c r="H4" s="9"/>
      <c r="I4" s="9"/>
      <c r="J4" s="9"/>
      <c r="K4" s="16"/>
      <c r="L4" s="16"/>
      <c r="M4" s="9"/>
      <c r="N4" s="16"/>
      <c r="O4" s="16"/>
      <c r="P4" s="16"/>
      <c r="Q4" s="16"/>
      <c r="R4" s="16"/>
      <c r="S4" s="16"/>
      <c r="T4" s="16"/>
    </row>
    <row r="5" spans="1:20" ht="12.75" customHeight="1" x14ac:dyDescent="0.2">
      <c r="A5" s="144"/>
      <c r="B5" s="8"/>
      <c r="C5" s="16" t="s">
        <v>0</v>
      </c>
      <c r="D5" s="16"/>
      <c r="E5" s="8"/>
      <c r="F5" s="478"/>
      <c r="G5" s="478"/>
      <c r="H5" s="478"/>
      <c r="I5" s="478"/>
      <c r="J5" s="25"/>
      <c r="K5" s="8"/>
      <c r="L5" s="26"/>
      <c r="M5" s="25"/>
      <c r="N5" s="16"/>
      <c r="O5" s="476" t="s">
        <v>239</v>
      </c>
      <c r="P5" s="476"/>
      <c r="Q5" s="476"/>
      <c r="R5" s="476"/>
      <c r="S5" s="476"/>
      <c r="T5" s="16"/>
    </row>
    <row r="6" spans="1:20" ht="12.75" customHeight="1" x14ac:dyDescent="0.2">
      <c r="A6" s="144"/>
      <c r="B6" s="8"/>
      <c r="C6" s="16"/>
      <c r="D6" s="16"/>
      <c r="E6" s="8"/>
      <c r="F6" s="26"/>
      <c r="G6" s="26"/>
      <c r="H6" s="25"/>
      <c r="I6" s="25"/>
      <c r="J6" s="25"/>
      <c r="K6" s="26"/>
      <c r="L6" s="26"/>
      <c r="M6" s="25"/>
      <c r="N6" s="16"/>
      <c r="O6" s="476"/>
      <c r="P6" s="476"/>
      <c r="Q6" s="476"/>
      <c r="R6" s="476"/>
      <c r="S6" s="476"/>
      <c r="T6" s="16"/>
    </row>
    <row r="7" spans="1:20" ht="12.75" customHeight="1" x14ac:dyDescent="0.2">
      <c r="A7" s="144"/>
      <c r="B7" s="8"/>
      <c r="C7" s="16" t="s">
        <v>1</v>
      </c>
      <c r="D7" s="16"/>
      <c r="E7" s="8"/>
      <c r="F7" s="478"/>
      <c r="G7" s="478"/>
      <c r="H7" s="478"/>
      <c r="I7" s="478"/>
      <c r="J7" s="478"/>
      <c r="K7" s="478"/>
      <c r="L7" s="478"/>
      <c r="M7" s="478"/>
      <c r="N7" s="415"/>
      <c r="O7" s="476"/>
      <c r="P7" s="476"/>
      <c r="Q7" s="476"/>
      <c r="R7" s="476"/>
      <c r="S7" s="476"/>
      <c r="T7" s="16"/>
    </row>
    <row r="8" spans="1:20" ht="12.75" customHeight="1" x14ac:dyDescent="0.2">
      <c r="A8" s="144"/>
      <c r="B8" s="8"/>
      <c r="C8" s="16"/>
      <c r="D8" s="16"/>
      <c r="E8" s="8"/>
      <c r="F8" s="26"/>
      <c r="G8" s="26"/>
      <c r="H8" s="28"/>
      <c r="I8" s="28"/>
      <c r="J8" s="28"/>
      <c r="K8" s="26"/>
      <c r="L8" s="28"/>
      <c r="M8" s="28"/>
      <c r="N8" s="8"/>
      <c r="O8" s="477" t="s">
        <v>240</v>
      </c>
      <c r="P8" s="477"/>
      <c r="Q8" s="477"/>
      <c r="R8" s="477"/>
      <c r="S8" s="477"/>
      <c r="T8" s="16"/>
    </row>
    <row r="9" spans="1:20" ht="12.75" customHeight="1" x14ac:dyDescent="0.2">
      <c r="A9" s="98"/>
      <c r="B9" s="274"/>
      <c r="C9" s="58"/>
      <c r="D9" s="16"/>
      <c r="E9" s="8"/>
      <c r="F9" s="491"/>
      <c r="G9" s="491"/>
      <c r="H9" s="491"/>
      <c r="I9" s="491"/>
      <c r="J9" s="28"/>
      <c r="K9" s="24"/>
      <c r="L9" s="28"/>
      <c r="M9" s="28"/>
      <c r="N9" s="8"/>
      <c r="O9" s="477"/>
      <c r="P9" s="477"/>
      <c r="Q9" s="477"/>
      <c r="R9" s="477"/>
      <c r="S9" s="477"/>
      <c r="T9" s="16"/>
    </row>
    <row r="10" spans="1:20" ht="12.75" customHeight="1" x14ac:dyDescent="0.2">
      <c r="A10" s="98"/>
      <c r="B10" s="274"/>
      <c r="C10" s="8"/>
      <c r="D10" s="16"/>
      <c r="E10" s="16"/>
      <c r="F10" s="17"/>
      <c r="G10" s="29"/>
      <c r="H10" s="8"/>
      <c r="I10" s="8"/>
      <c r="J10" s="8"/>
      <c r="K10" s="29"/>
      <c r="L10" s="8"/>
      <c r="M10" s="8"/>
      <c r="N10" s="8"/>
      <c r="O10" s="9"/>
      <c r="P10" s="8"/>
      <c r="Q10" s="8"/>
      <c r="R10" s="8"/>
      <c r="S10" s="8"/>
      <c r="T10" s="16"/>
    </row>
    <row r="11" spans="1:20" ht="12.75" customHeight="1" x14ac:dyDescent="0.2">
      <c r="A11" s="94"/>
      <c r="B11" s="17"/>
      <c r="C11" s="8"/>
      <c r="D11" s="8"/>
      <c r="E11" s="8"/>
      <c r="F11" s="8"/>
      <c r="G11" s="8"/>
      <c r="H11" s="8"/>
      <c r="I11" s="8"/>
      <c r="J11" s="8"/>
      <c r="K11" s="8"/>
      <c r="L11" s="8"/>
      <c r="M11" s="8"/>
      <c r="N11" s="8"/>
      <c r="O11" s="8"/>
      <c r="P11" s="475" t="s">
        <v>129</v>
      </c>
      <c r="Q11" s="475"/>
      <c r="R11" s="475"/>
      <c r="S11" s="473">
        <f>P47</f>
        <v>0</v>
      </c>
      <c r="T11" s="8"/>
    </row>
    <row r="12" spans="1:20" ht="12.75" customHeight="1" x14ac:dyDescent="0.2">
      <c r="A12" s="436"/>
      <c r="B12" s="30"/>
      <c r="C12" s="8"/>
      <c r="D12" s="8"/>
      <c r="E12" s="8"/>
      <c r="F12" s="8"/>
      <c r="G12" s="8"/>
      <c r="H12" s="8"/>
      <c r="I12" s="8"/>
      <c r="J12" s="8"/>
      <c r="K12" s="8"/>
      <c r="L12" s="8"/>
      <c r="M12" s="8"/>
      <c r="N12" s="8"/>
      <c r="O12" s="8"/>
      <c r="P12" s="475"/>
      <c r="Q12" s="475"/>
      <c r="R12" s="475"/>
      <c r="S12" s="474"/>
      <c r="T12" s="8"/>
    </row>
    <row r="13" spans="1:20" ht="12.75" customHeight="1" thickBot="1" x14ac:dyDescent="0.25">
      <c r="A13" s="104"/>
      <c r="B13" s="17"/>
      <c r="C13" s="8"/>
      <c r="D13" s="8"/>
      <c r="E13" s="8"/>
      <c r="F13" s="8"/>
      <c r="G13" s="8"/>
      <c r="H13" s="8"/>
      <c r="I13" s="8"/>
      <c r="J13" s="8"/>
      <c r="K13" s="8"/>
      <c r="L13" s="8"/>
      <c r="M13" s="8"/>
      <c r="N13" s="8"/>
      <c r="O13" s="8"/>
      <c r="P13" s="8"/>
      <c r="Q13" s="8"/>
      <c r="R13" s="8"/>
      <c r="S13" s="8"/>
      <c r="T13" s="8"/>
    </row>
    <row r="14" spans="1:20" ht="12.75" customHeight="1" x14ac:dyDescent="0.2">
      <c r="A14" s="104"/>
      <c r="B14" s="17"/>
      <c r="C14" s="8"/>
      <c r="D14" s="441"/>
      <c r="E14" s="442"/>
      <c r="F14" s="443"/>
      <c r="G14" s="443"/>
      <c r="H14" s="443"/>
      <c r="I14" s="443"/>
      <c r="J14" s="443"/>
      <c r="K14" s="444"/>
      <c r="L14" s="444"/>
      <c r="M14" s="443"/>
      <c r="N14" s="443"/>
      <c r="O14" s="443"/>
      <c r="P14" s="442"/>
      <c r="Q14" s="442"/>
      <c r="R14" s="442"/>
      <c r="S14" s="445"/>
      <c r="T14" s="24"/>
    </row>
    <row r="15" spans="1:20" ht="12.75" customHeight="1" x14ac:dyDescent="0.2">
      <c r="A15" s="104"/>
      <c r="B15" s="17"/>
      <c r="C15" s="8"/>
      <c r="D15" s="446"/>
      <c r="E15" s="389"/>
      <c r="F15" s="479" t="s">
        <v>241</v>
      </c>
      <c r="G15" s="479"/>
      <c r="H15" s="479"/>
      <c r="I15" s="479"/>
      <c r="J15" s="479"/>
      <c r="K15" s="479"/>
      <c r="L15" s="479"/>
      <c r="M15" s="479"/>
      <c r="N15" s="479"/>
      <c r="O15" s="479"/>
      <c r="P15" s="479"/>
      <c r="Q15" s="479"/>
      <c r="R15" s="389"/>
      <c r="S15" s="447"/>
      <c r="T15" s="24"/>
    </row>
    <row r="16" spans="1:20" ht="12.75" customHeight="1" x14ac:dyDescent="0.2">
      <c r="A16" s="104"/>
      <c r="B16" s="17"/>
      <c r="C16" s="8"/>
      <c r="D16" s="448"/>
      <c r="E16" s="17"/>
      <c r="F16" s="17"/>
      <c r="G16" s="472" t="s">
        <v>242</v>
      </c>
      <c r="H16" s="472"/>
      <c r="I16" s="472"/>
      <c r="J16" s="472"/>
      <c r="K16" s="472"/>
      <c r="L16" s="472"/>
      <c r="M16" s="472"/>
      <c r="N16" s="472"/>
      <c r="O16" s="472"/>
      <c r="P16" s="17"/>
      <c r="Q16" s="24"/>
      <c r="R16" s="24"/>
      <c r="S16" s="449"/>
      <c r="T16" s="24"/>
    </row>
    <row r="17" spans="1:28" ht="12.75" customHeight="1" x14ac:dyDescent="0.25">
      <c r="A17" s="104"/>
      <c r="B17" s="17"/>
      <c r="C17" s="8"/>
      <c r="D17" s="448"/>
      <c r="E17" s="390"/>
      <c r="F17" s="390"/>
      <c r="G17" s="390"/>
      <c r="H17" s="390"/>
      <c r="I17" s="391"/>
      <c r="J17" s="498"/>
      <c r="K17" s="498"/>
      <c r="L17" s="35"/>
      <c r="M17" s="499"/>
      <c r="N17" s="499"/>
      <c r="O17" s="392"/>
      <c r="P17" s="500"/>
      <c r="Q17" s="500"/>
      <c r="R17" s="35"/>
      <c r="S17" s="449"/>
      <c r="T17" s="24"/>
    </row>
    <row r="18" spans="1:28" ht="12.75" customHeight="1" x14ac:dyDescent="0.25">
      <c r="A18" s="104"/>
      <c r="B18" s="8"/>
      <c r="C18" s="8"/>
      <c r="D18" s="448"/>
      <c r="E18" s="17"/>
      <c r="F18" s="17"/>
      <c r="G18" s="17"/>
      <c r="H18" s="29"/>
      <c r="I18" s="480"/>
      <c r="J18" s="480"/>
      <c r="K18" s="24"/>
      <c r="L18" s="496"/>
      <c r="M18" s="496"/>
      <c r="N18" s="24"/>
      <c r="O18" s="496"/>
      <c r="P18" s="496"/>
      <c r="Q18" s="31"/>
      <c r="R18" s="494"/>
      <c r="S18" s="495"/>
      <c r="T18" s="24"/>
    </row>
    <row r="19" spans="1:28" ht="12.75" customHeight="1" x14ac:dyDescent="0.2">
      <c r="A19" s="145"/>
      <c r="B19" s="8"/>
      <c r="C19" s="8"/>
      <c r="D19" s="448"/>
      <c r="E19" s="17"/>
      <c r="F19" s="17"/>
      <c r="G19" s="17"/>
      <c r="H19" s="274"/>
      <c r="I19" s="23"/>
      <c r="J19" s="270"/>
      <c r="K19" s="11"/>
      <c r="L19" s="406"/>
      <c r="M19" s="275" t="s">
        <v>2</v>
      </c>
      <c r="N19" s="275"/>
      <c r="O19" s="406"/>
      <c r="P19" s="275" t="s">
        <v>91</v>
      </c>
      <c r="Q19" s="270"/>
      <c r="R19" s="23"/>
      <c r="S19" s="450"/>
      <c r="T19" s="24"/>
    </row>
    <row r="20" spans="1:28" ht="12.75" customHeight="1" x14ac:dyDescent="0.2">
      <c r="A20" s="145"/>
      <c r="B20" s="8"/>
      <c r="C20" s="8"/>
      <c r="D20" s="448"/>
      <c r="E20" s="17"/>
      <c r="F20" s="17"/>
      <c r="G20" s="17"/>
      <c r="H20" s="33"/>
      <c r="I20" s="34"/>
      <c r="J20" s="271"/>
      <c r="K20" s="11"/>
      <c r="L20" s="407"/>
      <c r="M20" s="33" t="s">
        <v>3</v>
      </c>
      <c r="N20" s="33"/>
      <c r="O20" s="407"/>
      <c r="P20" s="33" t="s">
        <v>25</v>
      </c>
      <c r="Q20" s="271"/>
      <c r="R20" s="34"/>
      <c r="S20" s="451"/>
      <c r="T20" s="24"/>
    </row>
    <row r="21" spans="1:28" ht="12.75" customHeight="1" x14ac:dyDescent="0.2">
      <c r="A21" s="145"/>
      <c r="B21" s="8"/>
      <c r="C21" s="8"/>
      <c r="D21" s="452"/>
      <c r="E21" s="368" t="s">
        <v>4</v>
      </c>
      <c r="F21" s="29"/>
      <c r="G21" s="17"/>
      <c r="H21" s="274"/>
      <c r="I21" s="274"/>
      <c r="J21" s="274"/>
      <c r="K21" s="17"/>
      <c r="L21" s="279"/>
      <c r="M21" s="279"/>
      <c r="N21" s="274"/>
      <c r="O21" s="24"/>
      <c r="P21" s="274"/>
      <c r="Q21" s="24"/>
      <c r="R21" s="274"/>
      <c r="S21" s="449"/>
      <c r="T21" s="24"/>
    </row>
    <row r="22" spans="1:28" ht="12.75" customHeight="1" x14ac:dyDescent="0.2">
      <c r="A22" s="145"/>
      <c r="B22" s="8"/>
      <c r="C22" s="8"/>
      <c r="D22" s="453"/>
      <c r="E22" s="17"/>
      <c r="F22" s="29"/>
      <c r="G22" s="17"/>
      <c r="H22" s="274"/>
      <c r="I22" s="274"/>
      <c r="J22" s="36"/>
      <c r="K22" s="17"/>
      <c r="L22" s="279"/>
      <c r="M22" s="279"/>
      <c r="N22" s="274"/>
      <c r="O22" s="24"/>
      <c r="P22" s="274"/>
      <c r="Q22" s="24"/>
      <c r="R22" s="274"/>
      <c r="S22" s="449"/>
      <c r="T22" s="24"/>
    </row>
    <row r="23" spans="1:28" ht="12.75" customHeight="1" x14ac:dyDescent="0.2">
      <c r="A23" s="145"/>
      <c r="B23" s="17"/>
      <c r="C23" s="8"/>
      <c r="D23" s="448"/>
      <c r="E23" s="24"/>
      <c r="F23" s="497" t="s">
        <v>5</v>
      </c>
      <c r="G23" s="497"/>
      <c r="H23" s="497"/>
      <c r="I23" s="14"/>
      <c r="J23" s="268"/>
      <c r="K23" s="17"/>
      <c r="L23" s="413"/>
      <c r="M23" s="279">
        <v>20</v>
      </c>
      <c r="N23" s="37"/>
      <c r="O23" s="408"/>
      <c r="P23" s="268">
        <f>'Traffic &amp; Accidents'!K65</f>
        <v>0</v>
      </c>
      <c r="Q23" s="38"/>
      <c r="R23" s="274"/>
      <c r="S23" s="454"/>
      <c r="T23" s="24"/>
    </row>
    <row r="24" spans="1:28" ht="12.75" customHeight="1" x14ac:dyDescent="0.2">
      <c r="A24" s="145"/>
      <c r="B24" s="8"/>
      <c r="C24" s="8"/>
      <c r="D24" s="455"/>
      <c r="E24" s="24"/>
      <c r="F24" s="497" t="s">
        <v>6</v>
      </c>
      <c r="G24" s="497"/>
      <c r="H24" s="497"/>
      <c r="I24" s="14"/>
      <c r="J24" s="268"/>
      <c r="K24" s="17"/>
      <c r="L24" s="413"/>
      <c r="M24" s="367">
        <v>20</v>
      </c>
      <c r="N24" s="37"/>
      <c r="O24" s="408"/>
      <c r="P24" s="269">
        <f>'Traffic &amp; Accidents'!M88</f>
        <v>0</v>
      </c>
      <c r="Q24" s="38"/>
      <c r="R24" s="274"/>
      <c r="S24" s="454"/>
      <c r="T24" s="24"/>
    </row>
    <row r="25" spans="1:28" ht="12.75" customHeight="1" x14ac:dyDescent="0.2">
      <c r="A25" s="145"/>
      <c r="B25" s="39"/>
      <c r="C25" s="8"/>
      <c r="D25" s="455"/>
      <c r="E25" s="76"/>
      <c r="F25" s="76"/>
      <c r="G25" s="11"/>
      <c r="H25" s="40"/>
      <c r="I25" s="41"/>
      <c r="J25" s="42"/>
      <c r="K25" s="17"/>
      <c r="L25" s="279"/>
      <c r="M25" s="279"/>
      <c r="N25" s="43"/>
      <c r="O25" s="40"/>
      <c r="P25" s="40"/>
      <c r="Q25" s="274"/>
      <c r="R25" s="274"/>
      <c r="S25" s="456"/>
      <c r="T25" s="24"/>
      <c r="V25" s="379"/>
      <c r="W25" s="382" t="s">
        <v>135</v>
      </c>
      <c r="X25" s="379"/>
    </row>
    <row r="26" spans="1:28" ht="12.75" customHeight="1" x14ac:dyDescent="0.2">
      <c r="A26" s="146"/>
      <c r="B26" s="24"/>
      <c r="C26" s="8"/>
      <c r="D26" s="455"/>
      <c r="E26" s="76"/>
      <c r="F26" s="76"/>
      <c r="G26" s="24"/>
      <c r="H26" s="268"/>
      <c r="I26" s="11"/>
      <c r="J26" s="11"/>
      <c r="K26" s="17"/>
      <c r="L26" s="23" t="s">
        <v>7</v>
      </c>
      <c r="M26" s="279">
        <v>40</v>
      </c>
      <c r="N26" s="44"/>
      <c r="O26" s="409"/>
      <c r="P26" s="412">
        <f>ROUND(SUM(P23:P24),2)</f>
        <v>0</v>
      </c>
      <c r="Q26" s="38"/>
      <c r="R26" s="41"/>
      <c r="S26" s="454"/>
      <c r="T26" s="24"/>
      <c r="V26" s="379"/>
      <c r="W26" s="383" t="s">
        <v>131</v>
      </c>
      <c r="X26" s="379"/>
    </row>
    <row r="27" spans="1:28" ht="12.75" customHeight="1" thickBot="1" x14ac:dyDescent="0.25">
      <c r="A27" s="99"/>
      <c r="B27" s="24"/>
      <c r="C27" s="8"/>
      <c r="D27" s="448"/>
      <c r="E27" s="393"/>
      <c r="F27" s="393"/>
      <c r="G27" s="393"/>
      <c r="H27" s="394"/>
      <c r="I27" s="395"/>
      <c r="J27" s="394"/>
      <c r="K27" s="393"/>
      <c r="L27" s="396"/>
      <c r="M27" s="396"/>
      <c r="N27" s="397"/>
      <c r="O27" s="394"/>
      <c r="P27" s="394"/>
      <c r="Q27" s="398"/>
      <c r="R27" s="398"/>
      <c r="S27" s="456"/>
      <c r="T27" s="24"/>
      <c r="V27" s="384" t="e">
        <f>IF(AND(#REF!&lt;#REF!,#REF!&lt;#REF!),W27,#REF!)</f>
        <v>#REF!</v>
      </c>
      <c r="W27" s="384" t="e">
        <f>IF(#REF!&gt;=#REF!,0,#REF!*((#REF!-#REF!)/(#REF!-#REF!)))</f>
        <v>#REF!</v>
      </c>
      <c r="X27" s="379"/>
    </row>
    <row r="28" spans="1:28" ht="12.75" customHeight="1" thickTop="1" x14ac:dyDescent="0.2">
      <c r="A28" s="99"/>
      <c r="B28" s="24"/>
      <c r="C28" s="8"/>
      <c r="D28" s="448"/>
      <c r="E28" s="17"/>
      <c r="F28" s="17"/>
      <c r="G28" s="17"/>
      <c r="H28" s="40"/>
      <c r="I28" s="41"/>
      <c r="J28" s="40"/>
      <c r="K28" s="17"/>
      <c r="L28" s="279"/>
      <c r="M28" s="279"/>
      <c r="N28" s="43"/>
      <c r="O28" s="40"/>
      <c r="P28" s="40"/>
      <c r="Q28" s="274"/>
      <c r="R28" s="274"/>
      <c r="S28" s="456"/>
      <c r="T28" s="24"/>
      <c r="V28" s="385" t="e">
        <f>IF(#REF!&lt;#REF!,W28,#REF!)</f>
        <v>#REF!</v>
      </c>
      <c r="W28" s="385" t="e">
        <f>#REF!*((#REF!-#REF!)/(#REF!-#REF!))</f>
        <v>#REF!</v>
      </c>
      <c r="X28" s="379"/>
    </row>
    <row r="29" spans="1:28" ht="12.75" customHeight="1" x14ac:dyDescent="0.2">
      <c r="A29" s="99"/>
      <c r="B29" s="24"/>
      <c r="C29" s="8"/>
      <c r="D29" s="448"/>
      <c r="E29" s="368" t="s">
        <v>8</v>
      </c>
      <c r="F29" s="17"/>
      <c r="G29" s="17"/>
      <c r="H29" s="40"/>
      <c r="I29" s="41"/>
      <c r="J29" s="40"/>
      <c r="K29" s="17"/>
      <c r="L29" s="279"/>
      <c r="M29" s="279"/>
      <c r="N29" s="43"/>
      <c r="O29" s="40"/>
      <c r="P29" s="40"/>
      <c r="Q29" s="274"/>
      <c r="R29" s="274"/>
      <c r="S29" s="456"/>
      <c r="T29" s="24"/>
      <c r="V29" s="379"/>
      <c r="W29" s="379"/>
      <c r="X29" s="379"/>
    </row>
    <row r="30" spans="1:28" ht="12.75" customHeight="1" x14ac:dyDescent="0.2">
      <c r="A30" s="99"/>
      <c r="B30" s="24"/>
      <c r="C30" s="8"/>
      <c r="D30" s="453"/>
      <c r="E30" s="17"/>
      <c r="F30" s="24"/>
      <c r="G30" s="17"/>
      <c r="H30" s="40"/>
      <c r="I30" s="41"/>
      <c r="J30" s="40"/>
      <c r="K30" s="17"/>
      <c r="L30" s="279"/>
      <c r="M30" s="279"/>
      <c r="N30" s="43"/>
      <c r="O30" s="40"/>
      <c r="P30" s="40"/>
      <c r="Q30" s="274"/>
      <c r="R30" s="274"/>
      <c r="S30" s="456"/>
      <c r="T30" s="24"/>
      <c r="Y30" s="79"/>
      <c r="Z30" s="79"/>
      <c r="AA30" s="79"/>
      <c r="AB30" s="79"/>
    </row>
    <row r="31" spans="1:28" ht="12.75" customHeight="1" x14ac:dyDescent="0.2">
      <c r="A31" s="99"/>
      <c r="B31" s="8"/>
      <c r="C31" s="8"/>
      <c r="D31" s="448"/>
      <c r="E31" s="24"/>
      <c r="F31" s="497" t="s">
        <v>54</v>
      </c>
      <c r="G31" s="497"/>
      <c r="H31" s="497"/>
      <c r="I31" s="497"/>
      <c r="J31" s="268"/>
      <c r="K31" s="17"/>
      <c r="L31" s="413"/>
      <c r="M31" s="279">
        <v>5</v>
      </c>
      <c r="N31" s="37"/>
      <c r="O31" s="409"/>
      <c r="P31" s="412">
        <f>IF(Structure!F5&lt;5, Structure!F5,5)</f>
        <v>0</v>
      </c>
      <c r="Q31" s="439"/>
      <c r="R31" s="440"/>
      <c r="S31" s="454"/>
      <c r="T31" s="440"/>
      <c r="Y31" s="79"/>
      <c r="Z31" s="79"/>
      <c r="AA31" s="79"/>
      <c r="AB31" s="79"/>
    </row>
    <row r="32" spans="1:28" ht="12.75" customHeight="1" x14ac:dyDescent="0.2">
      <c r="A32" s="99"/>
      <c r="B32" s="8"/>
      <c r="C32" s="8"/>
      <c r="D32" s="448"/>
      <c r="E32" s="24"/>
      <c r="F32" s="24"/>
      <c r="G32" s="24"/>
      <c r="H32" s="11"/>
      <c r="I32" s="14"/>
      <c r="J32" s="40"/>
      <c r="K32" s="17"/>
      <c r="L32" s="279"/>
      <c r="M32" s="279"/>
      <c r="N32" s="43"/>
      <c r="O32" s="40"/>
      <c r="P32" s="40"/>
      <c r="Q32" s="440"/>
      <c r="R32" s="440"/>
      <c r="S32" s="457"/>
      <c r="T32" s="440"/>
      <c r="W32" s="341"/>
      <c r="Y32" s="79"/>
      <c r="Z32" s="435"/>
      <c r="AA32" s="79"/>
      <c r="AB32" s="79"/>
    </row>
    <row r="33" spans="1:29" ht="12.75" customHeight="1" x14ac:dyDescent="0.2">
      <c r="A33" s="144"/>
      <c r="B33" s="8"/>
      <c r="C33" s="8"/>
      <c r="D33" s="458"/>
      <c r="E33" s="405"/>
      <c r="F33" s="368" t="s">
        <v>134</v>
      </c>
      <c r="G33" s="24"/>
      <c r="H33" s="261"/>
      <c r="I33" s="262"/>
      <c r="J33" s="267"/>
      <c r="K33" s="263"/>
      <c r="L33" s="414"/>
      <c r="M33" s="278"/>
      <c r="N33" s="264"/>
      <c r="O33" s="410"/>
      <c r="P33" s="267"/>
      <c r="Q33" s="440"/>
      <c r="R33" s="440"/>
      <c r="S33" s="457"/>
      <c r="T33" s="440"/>
      <c r="W33" s="386"/>
      <c r="Y33" s="79"/>
      <c r="Z33" s="121"/>
      <c r="AA33" s="79"/>
      <c r="AB33" s="79"/>
      <c r="AC33" s="386"/>
    </row>
    <row r="34" spans="1:29" ht="12.75" customHeight="1" x14ac:dyDescent="0.2">
      <c r="A34" s="144"/>
      <c r="B34" s="8"/>
      <c r="C34" s="8"/>
      <c r="D34" s="448"/>
      <c r="E34" s="11"/>
      <c r="F34" s="488" t="s">
        <v>177</v>
      </c>
      <c r="G34" s="488"/>
      <c r="H34" s="488"/>
      <c r="I34" s="24"/>
      <c r="J34" s="459"/>
      <c r="K34" s="21"/>
      <c r="L34" s="413"/>
      <c r="M34" s="279">
        <v>10</v>
      </c>
      <c r="N34" s="37"/>
      <c r="O34" s="408"/>
      <c r="P34" s="268">
        <f>'Intersection Rating'!J35</f>
        <v>0</v>
      </c>
      <c r="Q34" s="51"/>
      <c r="R34" s="274"/>
      <c r="S34" s="449"/>
      <c r="T34" s="24"/>
      <c r="V34" s="387"/>
      <c r="W34" s="387"/>
      <c r="Y34" s="380"/>
      <c r="Z34" s="380"/>
      <c r="AA34" s="79"/>
      <c r="AB34" s="380"/>
      <c r="AC34" s="387"/>
    </row>
    <row r="35" spans="1:29" ht="12.75" customHeight="1" x14ac:dyDescent="0.2">
      <c r="A35" s="144"/>
      <c r="B35" s="27"/>
      <c r="C35" s="8"/>
      <c r="D35" s="448"/>
      <c r="E35" s="265"/>
      <c r="F35" s="488" t="s">
        <v>176</v>
      </c>
      <c r="G35" s="488"/>
      <c r="H35" s="488"/>
      <c r="I35" s="24"/>
      <c r="J35" s="460"/>
      <c r="K35" s="21"/>
      <c r="L35" s="413"/>
      <c r="M35" s="279">
        <v>15</v>
      </c>
      <c r="N35" s="56"/>
      <c r="O35" s="408"/>
      <c r="P35" s="268">
        <f>'Intersection Rating'!J43</f>
        <v>0</v>
      </c>
      <c r="Q35" s="51"/>
      <c r="R35" s="274"/>
      <c r="S35" s="454"/>
      <c r="T35" s="24"/>
      <c r="V35" s="388"/>
      <c r="W35" s="388"/>
      <c r="Y35" s="380"/>
      <c r="Z35" s="381"/>
      <c r="AA35" s="79"/>
      <c r="AB35" s="380"/>
      <c r="AC35" s="388"/>
    </row>
    <row r="36" spans="1:29" ht="12.75" customHeight="1" x14ac:dyDescent="0.2">
      <c r="A36" s="144"/>
      <c r="B36" s="11"/>
      <c r="C36" s="8"/>
      <c r="D36" s="448"/>
      <c r="E36" s="24"/>
      <c r="F36" s="488" t="s">
        <v>225</v>
      </c>
      <c r="G36" s="488"/>
      <c r="H36" s="488"/>
      <c r="I36" s="24"/>
      <c r="J36" s="352"/>
      <c r="K36" s="51"/>
      <c r="L36" s="413"/>
      <c r="M36" s="367">
        <v>30</v>
      </c>
      <c r="N36" s="51"/>
      <c r="O36" s="408"/>
      <c r="P36" s="269">
        <f>'Intersection Rating'!K58</f>
        <v>0</v>
      </c>
      <c r="Q36" s="51"/>
      <c r="R36" s="274"/>
      <c r="S36" s="454"/>
      <c r="T36" s="24"/>
      <c r="Y36" s="79"/>
      <c r="Z36" s="79"/>
      <c r="AA36" s="79"/>
      <c r="AB36" s="79"/>
    </row>
    <row r="37" spans="1:29" ht="12.75" customHeight="1" x14ac:dyDescent="0.2">
      <c r="A37" s="144"/>
      <c r="B37" s="12"/>
      <c r="C37" s="8"/>
      <c r="D37" s="448"/>
      <c r="E37" s="17"/>
      <c r="F37" s="17"/>
      <c r="G37" s="24"/>
      <c r="H37" s="45"/>
      <c r="I37" s="41"/>
      <c r="J37" s="45"/>
      <c r="K37" s="51"/>
      <c r="L37" s="365"/>
      <c r="M37" s="279"/>
      <c r="N37" s="51"/>
      <c r="O37" s="45"/>
      <c r="P37" s="40"/>
      <c r="Q37" s="51"/>
      <c r="R37" s="24"/>
      <c r="S37" s="461"/>
      <c r="T37" s="24"/>
      <c r="Y37" s="79"/>
      <c r="Z37" s="79"/>
      <c r="AA37" s="79"/>
      <c r="AB37" s="79"/>
    </row>
    <row r="38" spans="1:29" ht="12.75" customHeight="1" x14ac:dyDescent="0.2">
      <c r="A38" s="147"/>
      <c r="B38" s="8"/>
      <c r="C38" s="8"/>
      <c r="D38" s="448"/>
      <c r="E38" s="17"/>
      <c r="F38" s="17"/>
      <c r="G38" s="24"/>
      <c r="H38" s="268"/>
      <c r="I38" s="11"/>
      <c r="J38" s="11"/>
      <c r="K38" s="237"/>
      <c r="L38" s="23" t="s">
        <v>7</v>
      </c>
      <c r="M38" s="275">
        <v>50</v>
      </c>
      <c r="N38" s="51"/>
      <c r="O38" s="409"/>
      <c r="P38" s="412">
        <f>IF(ROUND(SUM(P31:Q36),2)&gt;50,50,ROUND(SUM(P31:Q36),2))</f>
        <v>0</v>
      </c>
      <c r="Q38" s="51"/>
      <c r="R38" s="14"/>
      <c r="S38" s="454"/>
      <c r="T38" s="24"/>
      <c r="Y38" s="79"/>
      <c r="Z38" s="79"/>
      <c r="AA38" s="79"/>
      <c r="AB38" s="79"/>
    </row>
    <row r="39" spans="1:29" ht="12.75" customHeight="1" thickBot="1" x14ac:dyDescent="0.25">
      <c r="A39" s="82"/>
      <c r="B39" s="13"/>
      <c r="C39" s="8"/>
      <c r="D39" s="448"/>
      <c r="E39" s="393"/>
      <c r="F39" s="393"/>
      <c r="G39" s="393"/>
      <c r="H39" s="394"/>
      <c r="I39" s="395"/>
      <c r="J39" s="394"/>
      <c r="K39" s="399"/>
      <c r="L39" s="396"/>
      <c r="M39" s="396"/>
      <c r="N39" s="399"/>
      <c r="O39" s="394"/>
      <c r="P39" s="394"/>
      <c r="Q39" s="399"/>
      <c r="R39" s="398"/>
      <c r="S39" s="456"/>
      <c r="T39" s="24"/>
    </row>
    <row r="40" spans="1:29" ht="12.75" customHeight="1" thickTop="1" x14ac:dyDescent="0.2">
      <c r="A40" s="148"/>
      <c r="B40" s="13"/>
      <c r="C40" s="8"/>
      <c r="D40" s="453"/>
      <c r="E40" s="17"/>
      <c r="F40" s="24"/>
      <c r="G40" s="17"/>
      <c r="H40" s="40"/>
      <c r="I40" s="41"/>
      <c r="J40" s="40"/>
      <c r="K40" s="51"/>
      <c r="L40" s="279"/>
      <c r="M40" s="279"/>
      <c r="N40" s="51"/>
      <c r="O40" s="40"/>
      <c r="P40" s="40"/>
      <c r="Q40" s="274"/>
      <c r="R40" s="274"/>
      <c r="S40" s="456"/>
      <c r="T40" s="24"/>
    </row>
    <row r="41" spans="1:29" ht="12.75" customHeight="1" x14ac:dyDescent="0.2">
      <c r="A41" s="148"/>
      <c r="B41" s="13"/>
      <c r="C41" s="8"/>
      <c r="D41" s="453"/>
      <c r="E41" s="17"/>
      <c r="F41" s="24"/>
      <c r="G41" s="17"/>
      <c r="H41" s="40"/>
      <c r="I41" s="41"/>
      <c r="J41" s="40"/>
      <c r="K41" s="51"/>
      <c r="L41" s="279"/>
      <c r="M41" s="279"/>
      <c r="N41" s="51"/>
      <c r="O41" s="40"/>
      <c r="P41" s="40"/>
      <c r="Q41" s="274"/>
      <c r="R41" s="274"/>
      <c r="S41" s="456"/>
      <c r="T41" s="24"/>
    </row>
    <row r="42" spans="1:29" ht="12.75" customHeight="1" x14ac:dyDescent="0.2">
      <c r="B42" s="13"/>
      <c r="C42" s="8"/>
      <c r="D42" s="448"/>
      <c r="E42" s="487" t="s">
        <v>233</v>
      </c>
      <c r="F42" s="487"/>
      <c r="G42" s="487"/>
      <c r="H42" s="487"/>
      <c r="I42" s="487"/>
      <c r="J42" s="11"/>
      <c r="K42" s="17"/>
      <c r="L42" s="23" t="s">
        <v>7</v>
      </c>
      <c r="M42" s="275">
        <v>10</v>
      </c>
      <c r="N42" s="37"/>
      <c r="O42" s="409"/>
      <c r="P42" s="412">
        <f>'Traffic &amp; Accidents'!J37</f>
        <v>0</v>
      </c>
      <c r="Q42" s="38"/>
      <c r="R42" s="277"/>
      <c r="S42" s="454"/>
      <c r="T42" s="24"/>
    </row>
    <row r="43" spans="1:29" ht="12.75" customHeight="1" x14ac:dyDescent="0.2">
      <c r="A43" s="149"/>
      <c r="B43" s="13"/>
      <c r="C43" s="8"/>
      <c r="D43" s="448"/>
      <c r="E43" s="11"/>
      <c r="F43" s="24"/>
      <c r="G43" s="17"/>
      <c r="H43" s="268"/>
      <c r="I43" s="41"/>
      <c r="J43" s="268"/>
      <c r="K43" s="17"/>
      <c r="L43" s="366"/>
      <c r="M43" s="366"/>
      <c r="N43" s="54"/>
      <c r="O43" s="53"/>
      <c r="P43" s="53"/>
      <c r="Q43" s="55"/>
      <c r="R43" s="57"/>
      <c r="S43" s="454"/>
      <c r="T43" s="24"/>
    </row>
    <row r="44" spans="1:29" ht="12.75" customHeight="1" thickBot="1" x14ac:dyDescent="0.25">
      <c r="A44" s="149"/>
      <c r="B44" s="13"/>
      <c r="C44" s="8"/>
      <c r="D44" s="448"/>
      <c r="E44" s="393"/>
      <c r="F44" s="393"/>
      <c r="G44" s="393"/>
      <c r="H44" s="400"/>
      <c r="I44" s="395"/>
      <c r="J44" s="400"/>
      <c r="K44" s="393"/>
      <c r="L44" s="401"/>
      <c r="M44" s="401"/>
      <c r="N44" s="402"/>
      <c r="O44" s="400"/>
      <c r="P44" s="400"/>
      <c r="Q44" s="400"/>
      <c r="R44" s="403"/>
      <c r="S44" s="462"/>
      <c r="T44" s="24"/>
    </row>
    <row r="45" spans="1:29" ht="12.75" customHeight="1" thickTop="1" x14ac:dyDescent="0.2">
      <c r="A45" s="149"/>
      <c r="B45" s="13"/>
      <c r="C45" s="8"/>
      <c r="D45" s="448"/>
      <c r="E45" s="17"/>
      <c r="F45" s="17"/>
      <c r="G45" s="17"/>
      <c r="H45" s="274"/>
      <c r="I45" s="274"/>
      <c r="J45" s="274"/>
      <c r="K45" s="17"/>
      <c r="L45" s="279"/>
      <c r="M45" s="279"/>
      <c r="N45" s="43"/>
      <c r="O45" s="274"/>
      <c r="P45" s="274"/>
      <c r="Q45" s="274"/>
      <c r="R45" s="274"/>
      <c r="S45" s="463"/>
      <c r="T45" s="24"/>
    </row>
    <row r="46" spans="1:29" ht="12.75" customHeight="1" x14ac:dyDescent="0.2">
      <c r="A46" s="149"/>
      <c r="B46" s="13"/>
      <c r="C46" s="8"/>
      <c r="D46" s="448"/>
      <c r="E46" s="17"/>
      <c r="F46" s="17"/>
      <c r="G46" s="17"/>
      <c r="H46" s="274"/>
      <c r="I46" s="274"/>
      <c r="J46" s="274"/>
      <c r="K46" s="17"/>
      <c r="L46" s="279"/>
      <c r="M46" s="279"/>
      <c r="N46" s="43"/>
      <c r="O46" s="274"/>
      <c r="P46" s="274"/>
      <c r="Q46" s="274"/>
      <c r="R46" s="274"/>
      <c r="S46" s="463"/>
      <c r="T46" s="24"/>
    </row>
    <row r="47" spans="1:29" ht="12.75" customHeight="1" x14ac:dyDescent="0.2">
      <c r="A47" s="149"/>
      <c r="B47" s="13"/>
      <c r="C47" s="8"/>
      <c r="D47" s="464"/>
      <c r="E47" s="24"/>
      <c r="F47" s="17"/>
      <c r="G47" s="17"/>
      <c r="H47" s="268"/>
      <c r="I47" s="41"/>
      <c r="J47" s="24"/>
      <c r="K47" s="48"/>
      <c r="L47" s="363" t="s">
        <v>172</v>
      </c>
      <c r="M47" s="279">
        <f>SUM(M26,M38,M42)</f>
        <v>100</v>
      </c>
      <c r="N47" s="44"/>
      <c r="O47" s="408"/>
      <c r="P47" s="268">
        <f>SUM(P26,P38,P42)</f>
        <v>0</v>
      </c>
      <c r="Q47" s="38"/>
      <c r="R47" s="41"/>
      <c r="S47" s="454"/>
      <c r="T47" s="24"/>
    </row>
    <row r="48" spans="1:29" ht="12.75" customHeight="1" x14ac:dyDescent="0.2">
      <c r="A48" s="149"/>
      <c r="B48" s="13"/>
      <c r="C48" s="8"/>
      <c r="D48" s="448"/>
      <c r="E48" s="17"/>
      <c r="F48" s="17"/>
      <c r="G48" s="17"/>
      <c r="H48" s="46"/>
      <c r="I48" s="23"/>
      <c r="J48" s="11"/>
      <c r="K48" s="270"/>
      <c r="L48" s="411"/>
      <c r="M48" s="52" t="s">
        <v>9</v>
      </c>
      <c r="N48" s="47"/>
      <c r="O48" s="411"/>
      <c r="P48" s="52" t="s">
        <v>243</v>
      </c>
      <c r="Q48" s="270"/>
      <c r="R48" s="23"/>
      <c r="S48" s="465"/>
      <c r="T48" s="24"/>
    </row>
    <row r="49" spans="1:33" ht="12.75" customHeight="1" thickBot="1" x14ac:dyDescent="0.25">
      <c r="A49" s="149"/>
      <c r="B49" s="13"/>
      <c r="C49" s="8"/>
      <c r="D49" s="466"/>
      <c r="E49" s="467"/>
      <c r="F49" s="467"/>
      <c r="G49" s="467"/>
      <c r="H49" s="467"/>
      <c r="I49" s="467"/>
      <c r="J49" s="467"/>
      <c r="K49" s="468"/>
      <c r="L49" s="467"/>
      <c r="M49" s="467"/>
      <c r="N49" s="469"/>
      <c r="O49" s="467"/>
      <c r="P49" s="470"/>
      <c r="Q49" s="470"/>
      <c r="R49" s="470"/>
      <c r="S49" s="471"/>
      <c r="T49" s="24"/>
    </row>
    <row r="50" spans="1:33" ht="12.75" customHeight="1" x14ac:dyDescent="0.2">
      <c r="A50" s="149"/>
      <c r="B50" s="13"/>
      <c r="C50" s="8"/>
      <c r="D50" s="8"/>
      <c r="E50" s="8"/>
      <c r="F50" s="8"/>
      <c r="G50" s="8"/>
      <c r="H50" s="8"/>
      <c r="I50" s="8"/>
      <c r="J50" s="8"/>
      <c r="K50" s="8"/>
      <c r="L50" s="8"/>
      <c r="M50" s="8"/>
      <c r="N50" s="8"/>
      <c r="O50" s="8"/>
      <c r="P50" s="8"/>
      <c r="Q50" s="8"/>
      <c r="R50" s="8"/>
      <c r="S50" s="8"/>
      <c r="T50" s="8"/>
    </row>
    <row r="51" spans="1:33" ht="12.75" customHeight="1" x14ac:dyDescent="0.2">
      <c r="B51" s="8"/>
      <c r="C51" s="8"/>
      <c r="D51" s="8"/>
      <c r="E51" s="16"/>
      <c r="F51" s="8"/>
      <c r="G51" s="8"/>
      <c r="H51" s="8"/>
      <c r="I51" s="8"/>
      <c r="J51" s="8"/>
      <c r="K51" s="8"/>
      <c r="L51" s="8"/>
      <c r="M51" s="8"/>
      <c r="N51" s="8"/>
      <c r="O51" s="8"/>
      <c r="P51" s="8"/>
      <c r="Q51" s="8"/>
      <c r="R51" s="8"/>
      <c r="S51" s="8"/>
      <c r="T51" s="8"/>
    </row>
    <row r="52" spans="1:33" ht="12.75" customHeight="1" x14ac:dyDescent="0.2">
      <c r="B52" s="8"/>
      <c r="C52" s="8"/>
      <c r="D52" s="8"/>
      <c r="E52" s="16" t="s">
        <v>10</v>
      </c>
      <c r="F52" s="8"/>
      <c r="G52" s="8"/>
      <c r="H52" s="8"/>
      <c r="I52" s="8"/>
      <c r="J52" s="8"/>
      <c r="K52" s="8"/>
      <c r="L52" s="8"/>
      <c r="M52" s="8"/>
      <c r="N52" s="8"/>
      <c r="O52" s="8"/>
      <c r="P52" s="8"/>
      <c r="Q52" s="8"/>
      <c r="R52" s="8"/>
      <c r="S52" s="8"/>
      <c r="T52" s="8"/>
    </row>
    <row r="53" spans="1:33" ht="12.75" customHeight="1" x14ac:dyDescent="0.2">
      <c r="B53" s="8"/>
      <c r="C53" s="8"/>
      <c r="D53" s="8"/>
      <c r="E53" s="8"/>
      <c r="F53" s="8"/>
      <c r="G53" s="8"/>
      <c r="H53" s="8"/>
      <c r="I53" s="8"/>
      <c r="J53" s="8"/>
      <c r="K53" s="8"/>
      <c r="L53" s="8"/>
      <c r="M53" s="8"/>
      <c r="N53" s="8"/>
      <c r="O53" s="8"/>
      <c r="P53" s="8"/>
      <c r="Q53" s="8"/>
      <c r="R53" s="8"/>
      <c r="S53" s="8"/>
      <c r="T53" s="8"/>
    </row>
    <row r="54" spans="1:33" ht="12.75" customHeight="1" x14ac:dyDescent="0.2">
      <c r="B54" s="8"/>
      <c r="C54" s="8"/>
      <c r="D54" s="8"/>
      <c r="E54" s="490" t="s">
        <v>226</v>
      </c>
      <c r="F54" s="490"/>
      <c r="G54" s="490"/>
      <c r="H54" s="490"/>
      <c r="I54" s="490"/>
      <c r="J54" s="490"/>
      <c r="K54" s="490"/>
      <c r="L54" s="490"/>
      <c r="M54" s="490"/>
      <c r="N54" s="490"/>
      <c r="O54" s="490"/>
      <c r="P54" s="490"/>
      <c r="Q54" s="490"/>
      <c r="R54" s="490"/>
      <c r="S54" s="8"/>
      <c r="T54" s="8"/>
    </row>
    <row r="55" spans="1:33" ht="12.75" customHeight="1" x14ac:dyDescent="0.2">
      <c r="B55" s="8"/>
      <c r="C55" s="8"/>
      <c r="D55" s="8"/>
      <c r="E55" s="490"/>
      <c r="F55" s="490"/>
      <c r="G55" s="490"/>
      <c r="H55" s="490"/>
      <c r="I55" s="490"/>
      <c r="J55" s="490"/>
      <c r="K55" s="490"/>
      <c r="L55" s="490"/>
      <c r="M55" s="490"/>
      <c r="N55" s="490"/>
      <c r="O55" s="490"/>
      <c r="P55" s="490"/>
      <c r="Q55" s="490"/>
      <c r="R55" s="490"/>
      <c r="S55" s="8"/>
      <c r="T55" s="8"/>
    </row>
    <row r="56" spans="1:33" ht="12.75" customHeight="1" x14ac:dyDescent="0.2">
      <c r="B56" s="8"/>
      <c r="C56" s="8"/>
      <c r="D56" s="8"/>
      <c r="E56" s="8"/>
      <c r="F56" s="8"/>
      <c r="G56" s="8"/>
      <c r="H56" s="8"/>
      <c r="I56" s="8"/>
      <c r="J56" s="8"/>
      <c r="K56" s="8"/>
      <c r="L56" s="8"/>
      <c r="M56" s="8"/>
      <c r="N56" s="8"/>
      <c r="O56" s="8"/>
      <c r="P56" s="8"/>
      <c r="Q56" s="8"/>
      <c r="R56" s="8"/>
      <c r="S56" s="8"/>
      <c r="T56" s="8"/>
    </row>
    <row r="57" spans="1:33" ht="12.75" customHeight="1" x14ac:dyDescent="0.2">
      <c r="A57" s="108"/>
      <c r="B57" s="24"/>
      <c r="C57" s="8"/>
      <c r="D57" s="8"/>
      <c r="E57" s="8"/>
      <c r="F57" s="8"/>
      <c r="G57" s="8"/>
      <c r="H57" s="8"/>
      <c r="I57" s="8"/>
      <c r="J57" s="8"/>
      <c r="K57" s="8"/>
      <c r="L57" s="8"/>
      <c r="M57" s="8"/>
      <c r="N57" s="8"/>
      <c r="O57" s="8"/>
      <c r="P57" s="8"/>
      <c r="Q57" s="8"/>
      <c r="R57" s="8"/>
      <c r="S57" s="8"/>
      <c r="T57" s="8"/>
    </row>
    <row r="58" spans="1:33" ht="12.75" customHeight="1" x14ac:dyDescent="0.2">
      <c r="A58" s="108"/>
      <c r="B58" s="79"/>
    </row>
    <row r="59" spans="1:33" ht="12.75" customHeight="1" x14ac:dyDescent="0.2">
      <c r="A59" s="108"/>
      <c r="B59" s="79"/>
    </row>
    <row r="60" spans="1:33" ht="12.75" customHeight="1" x14ac:dyDescent="0.2">
      <c r="A60" s="108"/>
      <c r="B60" s="79"/>
      <c r="C60" s="79"/>
      <c r="D60" s="79"/>
      <c r="E60" s="79"/>
      <c r="F60" s="79"/>
      <c r="G60" s="493"/>
      <c r="H60" s="493"/>
      <c r="I60" s="493"/>
      <c r="J60" s="493"/>
      <c r="K60" s="493"/>
      <c r="L60" s="493"/>
      <c r="M60" s="493"/>
      <c r="N60" s="493"/>
      <c r="O60" s="79"/>
      <c r="P60" s="79"/>
      <c r="Q60" s="79"/>
      <c r="R60" s="79"/>
      <c r="S60" s="79"/>
      <c r="T60" s="79"/>
      <c r="U60" s="79"/>
      <c r="V60" s="79"/>
      <c r="W60" s="79"/>
      <c r="X60" s="79"/>
      <c r="Y60" s="79"/>
      <c r="Z60" s="79"/>
      <c r="AA60" s="79"/>
      <c r="AB60" s="79"/>
      <c r="AC60" s="79"/>
      <c r="AD60" s="79"/>
      <c r="AE60" s="79"/>
      <c r="AF60" s="79"/>
      <c r="AG60" s="79"/>
    </row>
    <row r="61" spans="1:33" ht="12.75" customHeight="1" x14ac:dyDescent="0.2">
      <c r="A61" s="108"/>
      <c r="B61" s="79"/>
      <c r="C61" s="79"/>
      <c r="D61" s="80"/>
      <c r="E61" s="79"/>
      <c r="F61" s="81"/>
      <c r="G61" s="493"/>
      <c r="H61" s="493"/>
      <c r="I61" s="493"/>
      <c r="J61" s="493"/>
      <c r="K61" s="493"/>
      <c r="L61" s="493"/>
      <c r="M61" s="493"/>
      <c r="N61" s="493"/>
      <c r="O61" s="79"/>
      <c r="P61" s="79"/>
      <c r="Q61" s="79"/>
      <c r="R61" s="79"/>
      <c r="S61" s="79"/>
      <c r="T61" s="79"/>
      <c r="U61" s="79"/>
      <c r="V61" s="79"/>
      <c r="W61" s="79"/>
      <c r="X61" s="79"/>
      <c r="Y61" s="79"/>
      <c r="Z61" s="79"/>
      <c r="AA61" s="79"/>
      <c r="AB61" s="79"/>
      <c r="AC61" s="79"/>
      <c r="AD61" s="79"/>
      <c r="AE61" s="79"/>
      <c r="AF61" s="79"/>
      <c r="AG61" s="79"/>
    </row>
    <row r="62" spans="1:33" ht="12.75" customHeight="1" x14ac:dyDescent="0.2">
      <c r="A62" s="108"/>
      <c r="B62" s="79"/>
      <c r="C62" s="79"/>
      <c r="D62" s="82"/>
      <c r="E62" s="81"/>
      <c r="F62" s="79"/>
      <c r="G62" s="79"/>
      <c r="H62" s="79"/>
      <c r="I62" s="79"/>
      <c r="J62" s="79"/>
      <c r="K62" s="81"/>
      <c r="L62" s="81"/>
      <c r="M62" s="81"/>
      <c r="N62" s="83"/>
      <c r="O62" s="79"/>
      <c r="P62" s="79"/>
      <c r="Q62" s="79"/>
      <c r="R62" s="79"/>
      <c r="S62" s="79"/>
      <c r="T62" s="79"/>
      <c r="U62" s="79"/>
      <c r="V62" s="79"/>
      <c r="W62" s="79"/>
      <c r="X62" s="79"/>
      <c r="Y62" s="79"/>
      <c r="Z62" s="79"/>
      <c r="AA62" s="79"/>
      <c r="AB62" s="79"/>
      <c r="AC62" s="79"/>
      <c r="AD62" s="79"/>
      <c r="AE62" s="79"/>
      <c r="AF62" s="79"/>
      <c r="AG62" s="79"/>
    </row>
    <row r="63" spans="1:33" ht="12.75" customHeight="1" x14ac:dyDescent="0.2">
      <c r="A63" s="108"/>
      <c r="B63" s="79"/>
      <c r="C63" s="79"/>
      <c r="D63" s="84"/>
      <c r="E63" s="81"/>
      <c r="F63" s="79"/>
      <c r="G63" s="79"/>
      <c r="H63" s="79"/>
      <c r="I63" s="79"/>
      <c r="J63" s="79"/>
      <c r="K63" s="81"/>
      <c r="L63" s="81"/>
      <c r="M63" s="81"/>
      <c r="N63" s="83"/>
      <c r="O63" s="79"/>
      <c r="P63" s="79"/>
      <c r="Q63" s="79"/>
      <c r="R63" s="79"/>
      <c r="S63" s="79"/>
      <c r="T63" s="79"/>
      <c r="U63" s="79"/>
      <c r="V63" s="79"/>
      <c r="W63" s="79"/>
      <c r="X63" s="79"/>
      <c r="Y63" s="79"/>
      <c r="Z63" s="79"/>
      <c r="AA63" s="79"/>
      <c r="AB63" s="79"/>
      <c r="AC63" s="79"/>
      <c r="AD63" s="79"/>
      <c r="AE63" s="79"/>
      <c r="AF63" s="79"/>
      <c r="AG63" s="79"/>
    </row>
    <row r="64" spans="1:33" ht="12.75" customHeight="1" x14ac:dyDescent="0.2">
      <c r="A64" s="108"/>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row>
    <row r="65" spans="1:33" ht="12.75" customHeight="1" x14ac:dyDescent="0.2">
      <c r="A65" s="108"/>
      <c r="B65" s="79"/>
      <c r="C65" s="79"/>
      <c r="D65" s="79"/>
      <c r="E65" s="85"/>
      <c r="F65" s="85"/>
      <c r="G65" s="85"/>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row>
    <row r="66" spans="1:33" ht="12.75" customHeight="1" x14ac:dyDescent="0.35">
      <c r="A66" s="108"/>
      <c r="B66" s="79"/>
      <c r="C66" s="79"/>
      <c r="D66" s="86"/>
      <c r="E66" s="81"/>
      <c r="F66" s="81"/>
      <c r="G66" s="81"/>
      <c r="H66" s="81"/>
      <c r="I66" s="81"/>
      <c r="J66" s="87"/>
      <c r="K66" s="87"/>
      <c r="L66" s="81"/>
      <c r="M66" s="79"/>
      <c r="N66" s="86"/>
      <c r="O66" s="81"/>
      <c r="P66" s="79"/>
      <c r="Q66" s="88"/>
      <c r="R66" s="435"/>
      <c r="S66" s="81"/>
      <c r="T66" s="79"/>
      <c r="U66" s="79"/>
      <c r="V66" s="482"/>
      <c r="W66" s="482"/>
      <c r="X66" s="482"/>
      <c r="Y66" s="482"/>
      <c r="Z66" s="482"/>
      <c r="AA66" s="482"/>
      <c r="AB66" s="89"/>
      <c r="AC66" s="79"/>
      <c r="AD66" s="79"/>
      <c r="AE66" s="79"/>
      <c r="AF66" s="79"/>
      <c r="AG66" s="79"/>
    </row>
    <row r="67" spans="1:33" ht="12.75" customHeight="1" x14ac:dyDescent="0.35">
      <c r="A67" s="108"/>
      <c r="B67" s="79"/>
      <c r="C67" s="79"/>
      <c r="D67" s="90"/>
      <c r="E67" s="91"/>
      <c r="F67" s="81"/>
      <c r="G67" s="81"/>
      <c r="H67" s="81"/>
      <c r="I67" s="81"/>
      <c r="J67" s="87"/>
      <c r="K67" s="87"/>
      <c r="L67" s="81"/>
      <c r="M67" s="79"/>
      <c r="N67" s="92"/>
      <c r="O67" s="81"/>
      <c r="P67" s="79"/>
      <c r="Q67" s="88"/>
      <c r="R67" s="435"/>
      <c r="S67" s="81"/>
      <c r="T67" s="79"/>
      <c r="U67" s="79"/>
      <c r="V67" s="482"/>
      <c r="W67" s="482"/>
      <c r="X67" s="482"/>
      <c r="Y67" s="482"/>
      <c r="Z67" s="482"/>
      <c r="AA67" s="482"/>
      <c r="AB67" s="89"/>
      <c r="AC67" s="79"/>
      <c r="AD67" s="79"/>
      <c r="AE67" s="79"/>
      <c r="AF67" s="79"/>
      <c r="AG67" s="79"/>
    </row>
    <row r="68" spans="1:33" ht="12.75" customHeight="1" x14ac:dyDescent="0.2">
      <c r="A68" s="108"/>
      <c r="B68" s="79"/>
      <c r="C68" s="79"/>
      <c r="D68" s="90"/>
      <c r="E68" s="91"/>
      <c r="F68" s="81"/>
      <c r="G68" s="81"/>
      <c r="H68" s="81"/>
      <c r="I68" s="81"/>
      <c r="J68" s="87"/>
      <c r="K68" s="87"/>
      <c r="L68" s="81"/>
      <c r="M68" s="79"/>
      <c r="N68" s="92"/>
      <c r="O68" s="81"/>
      <c r="P68" s="79"/>
      <c r="Q68" s="88"/>
      <c r="R68" s="435"/>
      <c r="S68" s="81"/>
      <c r="T68" s="79"/>
      <c r="U68" s="79"/>
      <c r="V68" s="79"/>
      <c r="W68" s="79"/>
      <c r="X68" s="79"/>
      <c r="Y68" s="79"/>
      <c r="Z68" s="79"/>
      <c r="AA68" s="79"/>
      <c r="AB68" s="79"/>
      <c r="AC68" s="79"/>
      <c r="AD68" s="79"/>
      <c r="AE68" s="79"/>
      <c r="AF68" s="79"/>
      <c r="AG68" s="79"/>
    </row>
    <row r="69" spans="1:33" ht="12.75" customHeight="1" x14ac:dyDescent="0.2">
      <c r="A69" s="108"/>
      <c r="B69" s="79"/>
      <c r="C69" s="79"/>
      <c r="D69" s="90"/>
      <c r="E69" s="81"/>
      <c r="F69" s="81"/>
      <c r="G69" s="81"/>
      <c r="H69" s="81"/>
      <c r="I69" s="81"/>
      <c r="J69" s="435"/>
      <c r="K69" s="87"/>
      <c r="L69" s="81"/>
      <c r="M69" s="79"/>
      <c r="N69" s="93"/>
      <c r="O69" s="81"/>
      <c r="P69" s="79"/>
      <c r="Q69" s="88"/>
      <c r="R69" s="81"/>
      <c r="S69" s="81"/>
      <c r="T69" s="79"/>
      <c r="U69" s="79"/>
      <c r="V69" s="81"/>
      <c r="W69" s="485"/>
      <c r="X69" s="485"/>
      <c r="Y69" s="485"/>
      <c r="Z69" s="485"/>
      <c r="AA69" s="79"/>
      <c r="AB69" s="79"/>
      <c r="AC69" s="79"/>
      <c r="AD69" s="79"/>
      <c r="AE69" s="79"/>
      <c r="AF69" s="79"/>
      <c r="AG69" s="79"/>
    </row>
    <row r="70" spans="1:33" ht="12.75" customHeight="1" x14ac:dyDescent="0.2">
      <c r="A70" s="108"/>
      <c r="B70" s="79"/>
      <c r="C70" s="79"/>
      <c r="D70" s="90"/>
      <c r="E70" s="81"/>
      <c r="F70" s="81"/>
      <c r="G70" s="81"/>
      <c r="H70" s="81"/>
      <c r="I70" s="81"/>
      <c r="J70" s="435"/>
      <c r="K70" s="435"/>
      <c r="L70" s="79"/>
      <c r="M70" s="79"/>
      <c r="N70" s="93"/>
      <c r="O70" s="81"/>
      <c r="P70" s="79"/>
      <c r="Q70" s="88"/>
      <c r="R70" s="81"/>
      <c r="S70" s="81"/>
      <c r="T70" s="435"/>
      <c r="U70" s="79"/>
      <c r="V70" s="81"/>
      <c r="W70" s="81"/>
      <c r="X70" s="81"/>
      <c r="Y70" s="81"/>
      <c r="Z70" s="79"/>
      <c r="AA70" s="79"/>
      <c r="AB70" s="79"/>
      <c r="AC70" s="79"/>
      <c r="AD70" s="79"/>
      <c r="AE70" s="79"/>
      <c r="AF70" s="79"/>
      <c r="AG70" s="79"/>
    </row>
    <row r="71" spans="1:33" ht="12.75" customHeight="1" x14ac:dyDescent="0.2">
      <c r="A71" s="108"/>
      <c r="B71" s="79"/>
      <c r="C71" s="93"/>
      <c r="D71" s="94"/>
      <c r="E71" s="79"/>
      <c r="F71" s="94"/>
      <c r="G71" s="95"/>
      <c r="H71" s="81"/>
      <c r="I71" s="81"/>
      <c r="J71" s="98"/>
      <c r="K71" s="435"/>
      <c r="L71" s="435"/>
      <c r="M71" s="79"/>
      <c r="N71" s="93"/>
      <c r="O71" s="94"/>
      <c r="P71" s="79"/>
      <c r="Q71" s="81"/>
      <c r="R71" s="96"/>
      <c r="S71" s="81"/>
      <c r="T71" s="435"/>
      <c r="U71" s="79"/>
      <c r="V71" s="81"/>
      <c r="W71" s="81"/>
      <c r="X71" s="81"/>
      <c r="Y71" s="81"/>
      <c r="Z71" s="81"/>
      <c r="AA71" s="81"/>
      <c r="AB71" s="81"/>
      <c r="AC71" s="81"/>
      <c r="AD71" s="79"/>
      <c r="AE71" s="79"/>
      <c r="AF71" s="79"/>
      <c r="AG71" s="79"/>
    </row>
    <row r="72" spans="1:33" ht="12.75" customHeight="1" x14ac:dyDescent="0.2">
      <c r="A72" s="108"/>
      <c r="B72" s="79"/>
      <c r="C72" s="93"/>
      <c r="D72" s="94"/>
      <c r="E72" s="79"/>
      <c r="F72" s="94"/>
      <c r="G72" s="95"/>
      <c r="H72" s="81"/>
      <c r="I72" s="81"/>
      <c r="J72" s="98"/>
      <c r="K72" s="97"/>
      <c r="L72" s="98"/>
      <c r="M72" s="99"/>
      <c r="N72" s="94"/>
      <c r="O72" s="94"/>
      <c r="P72" s="99"/>
      <c r="Q72" s="100"/>
      <c r="R72" s="101"/>
      <c r="S72" s="102"/>
      <c r="T72" s="435"/>
      <c r="U72" s="79"/>
      <c r="V72" s="79"/>
      <c r="W72" s="79"/>
      <c r="X72" s="79"/>
      <c r="Y72" s="79"/>
      <c r="Z72" s="81"/>
      <c r="AA72" s="81"/>
      <c r="AB72" s="81"/>
      <c r="AC72" s="81"/>
      <c r="AD72" s="79"/>
      <c r="AE72" s="79"/>
      <c r="AF72" s="79"/>
      <c r="AG72" s="79"/>
    </row>
    <row r="73" spans="1:33" ht="12.75" customHeight="1" x14ac:dyDescent="0.2">
      <c r="A73" s="108"/>
      <c r="B73" s="79"/>
      <c r="C73" s="93"/>
      <c r="D73" s="94"/>
      <c r="E73" s="79"/>
      <c r="F73" s="94"/>
      <c r="G73" s="95"/>
      <c r="H73" s="81"/>
      <c r="I73" s="81"/>
      <c r="J73" s="152"/>
      <c r="K73" s="97"/>
      <c r="L73" s="103"/>
      <c r="M73" s="93"/>
      <c r="N73" s="104"/>
      <c r="O73" s="104"/>
      <c r="P73" s="105"/>
      <c r="Q73" s="100"/>
      <c r="R73" s="101"/>
      <c r="S73" s="106"/>
      <c r="T73" s="435"/>
      <c r="U73" s="79"/>
      <c r="V73" s="79"/>
      <c r="W73" s="79"/>
      <c r="X73" s="79"/>
      <c r="Y73" s="79"/>
      <c r="Z73" s="81"/>
      <c r="AA73" s="81"/>
      <c r="AB73" s="81"/>
      <c r="AC73" s="81"/>
      <c r="AD73" s="79"/>
      <c r="AE73" s="79"/>
      <c r="AF73" s="79"/>
      <c r="AG73" s="79"/>
    </row>
    <row r="74" spans="1:33" ht="12.75" customHeight="1" x14ac:dyDescent="0.2">
      <c r="A74" s="108"/>
      <c r="B74" s="79"/>
      <c r="C74" s="93"/>
      <c r="D74" s="94"/>
      <c r="E74" s="79"/>
      <c r="F74" s="94"/>
      <c r="G74" s="95"/>
      <c r="H74" s="81"/>
      <c r="I74" s="81"/>
      <c r="J74" s="109"/>
      <c r="K74" s="97"/>
      <c r="L74" s="103"/>
      <c r="M74" s="106"/>
      <c r="N74" s="107"/>
      <c r="O74" s="104"/>
      <c r="P74" s="105"/>
      <c r="Q74" s="104"/>
      <c r="R74" s="100"/>
      <c r="S74" s="108"/>
      <c r="T74" s="435"/>
      <c r="U74" s="79"/>
      <c r="V74" s="81"/>
      <c r="W74" s="81"/>
      <c r="X74" s="81"/>
      <c r="Y74" s="486"/>
      <c r="Z74" s="485"/>
      <c r="AA74" s="485"/>
      <c r="AB74" s="81"/>
      <c r="AC74" s="81"/>
      <c r="AD74" s="79"/>
      <c r="AE74" s="79"/>
      <c r="AF74" s="79"/>
      <c r="AG74" s="79"/>
    </row>
    <row r="75" spans="1:33" ht="12.75" customHeight="1" x14ac:dyDescent="0.2">
      <c r="A75" s="108"/>
      <c r="B75" s="79"/>
      <c r="C75" s="93"/>
      <c r="D75" s="94"/>
      <c r="E75" s="79"/>
      <c r="F75" s="94"/>
      <c r="G75" s="95"/>
      <c r="H75" s="81"/>
      <c r="I75" s="81"/>
      <c r="J75" s="109"/>
      <c r="K75" s="97"/>
      <c r="L75" s="109"/>
      <c r="M75" s="108"/>
      <c r="N75" s="110"/>
      <c r="O75" s="104"/>
      <c r="P75" s="105"/>
      <c r="Q75" s="104"/>
      <c r="R75" s="104"/>
      <c r="S75" s="104"/>
      <c r="T75" s="435"/>
      <c r="U75" s="79"/>
      <c r="V75" s="111"/>
      <c r="W75" s="81"/>
      <c r="X75" s="81"/>
      <c r="Y75" s="485"/>
      <c r="Z75" s="485"/>
      <c r="AA75" s="485"/>
      <c r="AB75" s="438"/>
      <c r="AC75" s="81"/>
      <c r="AD75" s="79"/>
      <c r="AE75" s="79"/>
      <c r="AF75" s="79"/>
      <c r="AG75" s="79"/>
    </row>
    <row r="76" spans="1:33" ht="12.75" customHeight="1" x14ac:dyDescent="0.2">
      <c r="A76" s="108"/>
      <c r="B76" s="79"/>
      <c r="C76" s="93"/>
      <c r="D76" s="94"/>
      <c r="E76" s="79"/>
      <c r="F76" s="94"/>
      <c r="G76" s="95"/>
      <c r="H76" s="81"/>
      <c r="I76" s="81"/>
      <c r="J76" s="109"/>
      <c r="K76" s="97"/>
      <c r="L76" s="112"/>
      <c r="M76" s="93"/>
      <c r="N76" s="104"/>
      <c r="O76" s="104"/>
      <c r="P76" s="105"/>
      <c r="Q76" s="104"/>
      <c r="R76" s="104"/>
      <c r="S76" s="104"/>
      <c r="T76" s="435"/>
      <c r="U76" s="79"/>
      <c r="V76" s="81"/>
      <c r="W76" s="81"/>
      <c r="X76" s="81"/>
      <c r="Y76" s="81"/>
      <c r="Z76" s="81"/>
      <c r="AA76" s="81"/>
      <c r="AB76" s="437"/>
      <c r="AC76" s="81"/>
      <c r="AD76" s="79"/>
      <c r="AE76" s="79"/>
      <c r="AF76" s="79"/>
      <c r="AG76" s="79"/>
    </row>
    <row r="77" spans="1:33" ht="12.75" customHeight="1" x14ac:dyDescent="0.2">
      <c r="A77" s="108"/>
      <c r="B77" s="79"/>
      <c r="C77" s="93"/>
      <c r="D77" s="94"/>
      <c r="E77" s="79"/>
      <c r="F77" s="94"/>
      <c r="G77" s="94"/>
      <c r="H77" s="81"/>
      <c r="I77" s="81"/>
      <c r="J77" s="109"/>
      <c r="K77" s="97"/>
      <c r="L77" s="112"/>
      <c r="M77" s="105"/>
      <c r="N77" s="104"/>
      <c r="O77" s="104"/>
      <c r="P77" s="104"/>
      <c r="Q77" s="105"/>
      <c r="R77" s="105"/>
      <c r="S77" s="105"/>
      <c r="T77" s="435"/>
      <c r="U77" s="79"/>
      <c r="V77" s="113"/>
      <c r="W77" s="81"/>
      <c r="X77" s="81"/>
      <c r="Y77" s="81"/>
      <c r="Z77" s="79"/>
      <c r="AA77" s="81"/>
      <c r="AB77" s="79"/>
      <c r="AC77" s="81"/>
      <c r="AD77" s="79"/>
      <c r="AE77" s="79"/>
      <c r="AF77" s="79"/>
      <c r="AG77" s="79"/>
    </row>
    <row r="78" spans="1:33" ht="12.75" customHeight="1" x14ac:dyDescent="0.2">
      <c r="A78" s="108"/>
      <c r="B78" s="79"/>
      <c r="C78" s="79"/>
      <c r="D78" s="114"/>
      <c r="E78" s="94"/>
      <c r="F78" s="94"/>
      <c r="G78" s="94"/>
      <c r="H78" s="92"/>
      <c r="I78" s="92"/>
      <c r="J78" s="115"/>
      <c r="K78" s="115"/>
      <c r="L78" s="435"/>
      <c r="M78" s="79"/>
      <c r="N78" s="81"/>
      <c r="O78" s="79"/>
      <c r="P78" s="81"/>
      <c r="Q78" s="79"/>
      <c r="R78" s="79"/>
      <c r="S78" s="79"/>
      <c r="T78" s="81"/>
      <c r="U78" s="79"/>
      <c r="V78" s="481"/>
      <c r="W78" s="481"/>
      <c r="X78" s="481"/>
      <c r="Y78" s="79"/>
      <c r="Z78" s="435"/>
      <c r="AA78" s="81"/>
      <c r="AB78" s="437"/>
      <c r="AC78" s="81"/>
      <c r="AD78" s="79"/>
      <c r="AE78" s="79"/>
      <c r="AF78" s="79"/>
      <c r="AG78" s="79"/>
    </row>
    <row r="79" spans="1:33" ht="12.75" customHeight="1" x14ac:dyDescent="0.2">
      <c r="A79" s="108"/>
      <c r="B79" s="79"/>
      <c r="C79" s="79"/>
      <c r="D79" s="81"/>
      <c r="E79" s="81"/>
      <c r="F79" s="81"/>
      <c r="G79" s="81"/>
      <c r="H79" s="81"/>
      <c r="I79" s="81"/>
      <c r="J79" s="81"/>
      <c r="K79" s="81"/>
      <c r="L79" s="81"/>
      <c r="M79" s="81"/>
      <c r="N79" s="93"/>
      <c r="O79" s="81"/>
      <c r="P79" s="79"/>
      <c r="Q79" s="81"/>
      <c r="R79" s="81"/>
      <c r="S79" s="81"/>
      <c r="T79" s="81"/>
      <c r="U79" s="79"/>
      <c r="V79" s="481"/>
      <c r="W79" s="481"/>
      <c r="X79" s="481"/>
      <c r="Y79" s="79"/>
      <c r="Z79" s="435"/>
      <c r="AA79" s="81"/>
      <c r="AB79" s="437"/>
      <c r="AC79" s="81"/>
      <c r="AD79" s="79"/>
      <c r="AE79" s="79"/>
      <c r="AF79" s="79"/>
      <c r="AG79" s="79"/>
    </row>
    <row r="80" spans="1:33" ht="12.75" customHeight="1" x14ac:dyDescent="0.2">
      <c r="A80" s="108"/>
      <c r="B80" s="79"/>
      <c r="C80" s="79"/>
      <c r="D80" s="81"/>
      <c r="E80" s="81"/>
      <c r="F80" s="81"/>
      <c r="G80" s="81"/>
      <c r="H80" s="81"/>
      <c r="I80" s="81"/>
      <c r="J80" s="81"/>
      <c r="K80" s="81"/>
      <c r="L80" s="81"/>
      <c r="M80" s="81"/>
      <c r="N80" s="79"/>
      <c r="O80" s="79"/>
      <c r="P80" s="79"/>
      <c r="Q80" s="81"/>
      <c r="R80" s="81"/>
      <c r="S80" s="81"/>
      <c r="T80" s="81"/>
      <c r="U80" s="79"/>
      <c r="V80" s="481"/>
      <c r="W80" s="481"/>
      <c r="X80" s="481"/>
      <c r="Y80" s="79"/>
      <c r="Z80" s="81"/>
      <c r="AA80" s="81"/>
      <c r="AB80" s="437"/>
      <c r="AC80" s="81"/>
      <c r="AD80" s="79"/>
      <c r="AE80" s="79"/>
      <c r="AF80" s="79"/>
      <c r="AG80" s="79"/>
    </row>
    <row r="81" spans="1:33" ht="12.75" customHeight="1" x14ac:dyDescent="0.2">
      <c r="A81" s="108"/>
      <c r="B81" s="79"/>
      <c r="C81" s="79"/>
      <c r="D81" s="79"/>
      <c r="E81" s="116"/>
      <c r="F81" s="79"/>
      <c r="G81" s="79"/>
      <c r="H81" s="79"/>
      <c r="I81" s="79"/>
      <c r="J81" s="79"/>
      <c r="K81" s="79"/>
      <c r="L81" s="79"/>
      <c r="M81" s="79"/>
      <c r="N81" s="79"/>
      <c r="O81" s="79"/>
      <c r="P81" s="79"/>
      <c r="Q81" s="81"/>
      <c r="R81" s="81"/>
      <c r="S81" s="81"/>
      <c r="T81" s="435"/>
      <c r="U81" s="79"/>
      <c r="V81" s="481"/>
      <c r="W81" s="481"/>
      <c r="X81" s="481"/>
      <c r="Y81" s="79"/>
      <c r="Z81" s="117"/>
      <c r="AA81" s="81"/>
      <c r="AB81" s="437"/>
      <c r="AC81" s="81"/>
      <c r="AD81" s="79"/>
      <c r="AE81" s="79"/>
      <c r="AF81" s="79"/>
      <c r="AG81" s="79"/>
    </row>
    <row r="82" spans="1:33" ht="12.75" customHeight="1" x14ac:dyDescent="0.2">
      <c r="A82" s="108"/>
      <c r="B82" s="79"/>
      <c r="C82" s="79"/>
      <c r="D82" s="79"/>
      <c r="E82" s="79"/>
      <c r="F82" s="79"/>
      <c r="G82" s="79"/>
      <c r="H82" s="79"/>
      <c r="I82" s="79"/>
      <c r="J82" s="79"/>
      <c r="K82" s="79"/>
      <c r="L82" s="79"/>
      <c r="M82" s="79"/>
      <c r="N82" s="79"/>
      <c r="O82" s="79"/>
      <c r="P82" s="79"/>
      <c r="Q82" s="79"/>
      <c r="R82" s="79"/>
      <c r="S82" s="79"/>
      <c r="T82" s="435"/>
      <c r="U82" s="79"/>
      <c r="V82" s="481"/>
      <c r="W82" s="481"/>
      <c r="X82" s="481"/>
      <c r="Y82" s="79"/>
      <c r="Z82" s="117"/>
      <c r="AA82" s="81"/>
      <c r="AB82" s="437"/>
      <c r="AC82" s="81"/>
      <c r="AD82" s="79"/>
      <c r="AE82" s="79"/>
      <c r="AF82" s="79"/>
      <c r="AG82" s="79"/>
    </row>
    <row r="83" spans="1:33" ht="12.75" customHeight="1" x14ac:dyDescent="0.2">
      <c r="A83" s="108"/>
      <c r="B83" s="79"/>
      <c r="C83" s="79"/>
      <c r="D83" s="86"/>
      <c r="E83" s="79"/>
      <c r="F83" s="79"/>
      <c r="G83" s="79"/>
      <c r="H83" s="79"/>
      <c r="I83" s="79"/>
      <c r="J83" s="79"/>
      <c r="K83" s="79"/>
      <c r="L83" s="79"/>
      <c r="M83" s="79"/>
      <c r="N83" s="79"/>
      <c r="O83" s="79"/>
      <c r="P83" s="79"/>
      <c r="Q83" s="79"/>
      <c r="R83" s="79"/>
      <c r="S83" s="79"/>
      <c r="T83" s="81"/>
      <c r="U83" s="79"/>
      <c r="V83" s="481"/>
      <c r="W83" s="481"/>
      <c r="X83" s="481"/>
      <c r="Y83" s="79"/>
      <c r="Z83" s="435"/>
      <c r="AA83" s="81"/>
      <c r="AB83" s="437"/>
      <c r="AC83" s="81"/>
      <c r="AD83" s="79"/>
      <c r="AE83" s="79"/>
      <c r="AF83" s="79"/>
      <c r="AG83" s="79"/>
    </row>
    <row r="84" spans="1:33" ht="12.75" customHeight="1" x14ac:dyDescent="0.2">
      <c r="A84" s="108"/>
      <c r="B84" s="79"/>
      <c r="C84" s="79"/>
      <c r="D84" s="79"/>
      <c r="E84" s="118"/>
      <c r="F84" s="119"/>
      <c r="G84" s="119"/>
      <c r="H84" s="119"/>
      <c r="I84" s="119"/>
      <c r="J84" s="119"/>
      <c r="K84" s="483"/>
      <c r="L84" s="483"/>
      <c r="M84" s="483"/>
      <c r="N84" s="483"/>
      <c r="O84" s="79"/>
      <c r="P84" s="79"/>
      <c r="Q84" s="79"/>
      <c r="R84" s="79"/>
      <c r="S84" s="79"/>
      <c r="T84" s="79"/>
      <c r="U84" s="79"/>
      <c r="V84" s="481"/>
      <c r="W84" s="481"/>
      <c r="X84" s="481"/>
      <c r="Y84" s="79"/>
      <c r="Z84" s="79"/>
      <c r="AA84" s="79"/>
      <c r="AB84" s="79"/>
      <c r="AC84" s="81"/>
      <c r="AD84" s="79"/>
      <c r="AE84" s="79"/>
      <c r="AF84" s="79"/>
      <c r="AG84" s="79"/>
    </row>
    <row r="85" spans="1:33" ht="12.75" customHeight="1" x14ac:dyDescent="0.2">
      <c r="A85" s="108"/>
      <c r="B85" s="79"/>
      <c r="C85" s="79"/>
      <c r="D85" s="111"/>
      <c r="E85" s="120"/>
      <c r="F85" s="79"/>
      <c r="G85" s="79"/>
      <c r="H85" s="120"/>
      <c r="I85" s="79"/>
      <c r="J85" s="79"/>
      <c r="K85" s="484"/>
      <c r="L85" s="484"/>
      <c r="M85" s="121"/>
      <c r="N85" s="79"/>
      <c r="O85" s="79"/>
      <c r="P85" s="122"/>
      <c r="Q85" s="79"/>
      <c r="R85" s="79"/>
      <c r="S85" s="79"/>
      <c r="T85" s="79"/>
      <c r="U85" s="79"/>
      <c r="V85" s="79"/>
      <c r="W85" s="79"/>
      <c r="X85" s="79"/>
      <c r="Y85" s="79"/>
      <c r="Z85" s="79"/>
      <c r="AA85" s="79"/>
      <c r="AB85" s="79"/>
      <c r="AC85" s="79"/>
      <c r="AD85" s="79"/>
      <c r="AE85" s="79"/>
      <c r="AF85" s="79"/>
      <c r="AG85" s="79"/>
    </row>
    <row r="86" spans="1:33" ht="12.75" customHeight="1" x14ac:dyDescent="0.2">
      <c r="A86" s="108"/>
      <c r="B86" s="79"/>
      <c r="C86" s="79"/>
      <c r="D86" s="123"/>
      <c r="E86" s="120"/>
      <c r="F86" s="79"/>
      <c r="G86" s="120"/>
      <c r="H86" s="120"/>
      <c r="I86" s="79"/>
      <c r="J86" s="79"/>
      <c r="K86" s="79"/>
      <c r="L86" s="124"/>
      <c r="M86" s="435"/>
      <c r="N86" s="79"/>
      <c r="O86" s="435"/>
      <c r="P86" s="79"/>
      <c r="Q86" s="79"/>
      <c r="R86" s="79"/>
      <c r="S86" s="79"/>
      <c r="T86" s="79"/>
      <c r="U86" s="79"/>
      <c r="V86" s="125"/>
      <c r="W86" s="81"/>
      <c r="X86" s="81"/>
      <c r="Y86" s="81"/>
      <c r="Z86" s="81"/>
      <c r="AA86" s="81"/>
      <c r="AB86" s="79"/>
      <c r="AC86" s="81"/>
      <c r="AD86" s="79"/>
      <c r="AE86" s="79"/>
      <c r="AF86" s="79"/>
      <c r="AG86" s="79"/>
    </row>
    <row r="87" spans="1:33" ht="12.75" customHeight="1" x14ac:dyDescent="0.2">
      <c r="A87" s="108"/>
      <c r="B87" s="79"/>
      <c r="C87" s="79"/>
      <c r="D87" s="123"/>
      <c r="E87" s="120"/>
      <c r="F87" s="126"/>
      <c r="G87" s="120"/>
      <c r="H87" s="120"/>
      <c r="I87" s="79"/>
      <c r="J87" s="79"/>
      <c r="K87" s="79"/>
      <c r="L87" s="127"/>
      <c r="M87" s="128"/>
      <c r="N87" s="79"/>
      <c r="O87" s="435"/>
      <c r="P87" s="79"/>
      <c r="Q87" s="79"/>
      <c r="R87" s="79"/>
      <c r="S87" s="79"/>
      <c r="T87" s="79"/>
      <c r="U87" s="79"/>
      <c r="V87" s="481"/>
      <c r="W87" s="481"/>
      <c r="X87" s="481"/>
      <c r="Y87" s="79"/>
      <c r="Z87" s="435"/>
      <c r="AA87" s="81"/>
      <c r="AB87" s="437"/>
      <c r="AC87" s="81"/>
      <c r="AD87" s="79"/>
      <c r="AE87" s="79"/>
      <c r="AF87" s="79"/>
      <c r="AG87" s="79"/>
    </row>
    <row r="88" spans="1:33" ht="12.75" customHeight="1" x14ac:dyDescent="0.2">
      <c r="A88" s="108"/>
      <c r="B88" s="79"/>
      <c r="C88" s="79"/>
      <c r="D88" s="81"/>
      <c r="E88" s="492"/>
      <c r="F88" s="492"/>
      <c r="G88" s="129"/>
      <c r="H88" s="129"/>
      <c r="I88" s="129"/>
      <c r="J88" s="79"/>
      <c r="K88" s="79"/>
      <c r="L88" s="120"/>
      <c r="M88" s="128"/>
      <c r="N88" s="79"/>
      <c r="O88" s="130"/>
      <c r="P88" s="79"/>
      <c r="Q88" s="79"/>
      <c r="R88" s="79"/>
      <c r="S88" s="79"/>
      <c r="T88" s="79"/>
      <c r="U88" s="79"/>
      <c r="V88" s="481"/>
      <c r="W88" s="481"/>
      <c r="X88" s="481"/>
      <c r="Y88" s="79"/>
      <c r="Z88" s="435"/>
      <c r="AA88" s="81"/>
      <c r="AB88" s="437"/>
      <c r="AC88" s="81"/>
      <c r="AD88" s="79"/>
      <c r="AE88" s="79"/>
      <c r="AF88" s="79"/>
      <c r="AG88" s="79"/>
    </row>
    <row r="89" spans="1:33" ht="12.75" customHeight="1" x14ac:dyDescent="0.2">
      <c r="A89" s="108"/>
      <c r="B89" s="79"/>
      <c r="C89" s="79"/>
      <c r="D89" s="81"/>
      <c r="E89" s="492"/>
      <c r="F89" s="492"/>
      <c r="G89" s="129"/>
      <c r="H89" s="129"/>
      <c r="I89" s="129"/>
      <c r="J89" s="79"/>
      <c r="K89" s="79"/>
      <c r="L89" s="120"/>
      <c r="M89" s="435"/>
      <c r="N89" s="79"/>
      <c r="O89" s="131"/>
      <c r="P89" s="132"/>
      <c r="Q89" s="79"/>
      <c r="R89" s="79"/>
      <c r="S89" s="79"/>
      <c r="T89" s="79"/>
      <c r="U89" s="79"/>
      <c r="V89" s="481"/>
      <c r="W89" s="481"/>
      <c r="X89" s="481"/>
      <c r="Y89" s="79"/>
      <c r="Z89" s="435"/>
      <c r="AA89" s="81"/>
      <c r="AB89" s="437"/>
      <c r="AC89" s="81"/>
      <c r="AD89" s="79"/>
      <c r="AE89" s="79"/>
      <c r="AF89" s="79"/>
      <c r="AG89" s="79"/>
    </row>
    <row r="90" spans="1:33" ht="12.75" customHeight="1" x14ac:dyDescent="0.2">
      <c r="A90" s="108"/>
      <c r="B90" s="79"/>
      <c r="C90" s="79"/>
      <c r="D90" s="81"/>
      <c r="E90" s="81"/>
      <c r="F90" s="81"/>
      <c r="G90" s="133"/>
      <c r="H90" s="133"/>
      <c r="I90" s="79"/>
      <c r="J90" s="79"/>
      <c r="K90" s="79"/>
      <c r="L90" s="120"/>
      <c r="M90" s="435"/>
      <c r="N90" s="79"/>
      <c r="O90" s="435"/>
      <c r="P90" s="79"/>
      <c r="Q90" s="79"/>
      <c r="R90" s="79"/>
      <c r="S90" s="79"/>
      <c r="T90" s="79"/>
      <c r="U90" s="79"/>
      <c r="V90" s="481"/>
      <c r="W90" s="481"/>
      <c r="X90" s="481"/>
      <c r="Y90" s="79"/>
      <c r="Z90" s="435"/>
      <c r="AA90" s="81"/>
      <c r="AB90" s="437"/>
      <c r="AC90" s="81"/>
      <c r="AD90" s="79"/>
      <c r="AE90" s="79"/>
      <c r="AF90" s="79"/>
      <c r="AG90" s="79"/>
    </row>
    <row r="91" spans="1:33" ht="12.75" customHeight="1" x14ac:dyDescent="0.2">
      <c r="A91" s="108"/>
      <c r="B91" s="79"/>
      <c r="C91" s="79"/>
      <c r="D91" s="81"/>
      <c r="E91" s="81"/>
      <c r="F91" s="81"/>
      <c r="G91" s="133"/>
      <c r="H91" s="133"/>
      <c r="I91" s="79"/>
      <c r="J91" s="79"/>
      <c r="K91" s="79"/>
      <c r="L91" s="120"/>
      <c r="M91" s="435"/>
      <c r="N91" s="79"/>
      <c r="O91" s="435"/>
      <c r="P91" s="79"/>
      <c r="Q91" s="79"/>
      <c r="R91" s="79"/>
      <c r="S91" s="79"/>
      <c r="T91" s="79"/>
      <c r="U91" s="79"/>
      <c r="V91" s="481"/>
      <c r="W91" s="481"/>
      <c r="X91" s="481"/>
      <c r="Y91" s="79"/>
      <c r="Z91" s="79"/>
      <c r="AA91" s="79"/>
      <c r="AB91" s="79"/>
      <c r="AC91" s="81"/>
      <c r="AD91" s="79"/>
      <c r="AE91" s="79"/>
      <c r="AF91" s="79"/>
      <c r="AG91" s="79"/>
    </row>
    <row r="92" spans="1:33" ht="12.75" customHeight="1" x14ac:dyDescent="0.2">
      <c r="A92" s="108"/>
      <c r="B92" s="79"/>
      <c r="C92" s="79"/>
      <c r="D92" s="79"/>
      <c r="E92" s="79"/>
      <c r="F92" s="79"/>
      <c r="G92" s="79"/>
      <c r="H92" s="79"/>
      <c r="I92" s="79"/>
      <c r="J92" s="79"/>
      <c r="K92" s="79"/>
      <c r="L92" s="81"/>
      <c r="M92" s="79"/>
      <c r="N92" s="79"/>
      <c r="O92" s="79"/>
      <c r="P92" s="79"/>
      <c r="Q92" s="79"/>
      <c r="R92" s="79"/>
      <c r="S92" s="79"/>
      <c r="T92" s="79"/>
      <c r="U92" s="79"/>
      <c r="V92" s="79"/>
      <c r="W92" s="79"/>
      <c r="X92" s="79"/>
      <c r="Y92" s="79"/>
      <c r="Z92" s="79"/>
      <c r="AA92" s="79"/>
      <c r="AB92" s="79"/>
      <c r="AC92" s="79"/>
      <c r="AD92" s="79"/>
      <c r="AE92" s="79"/>
      <c r="AF92" s="79"/>
      <c r="AG92" s="79"/>
    </row>
    <row r="93" spans="1:33" ht="12.75" customHeight="1" x14ac:dyDescent="0.2">
      <c r="A93" s="108"/>
      <c r="B93" s="79"/>
      <c r="C93" s="79"/>
      <c r="D93" s="123"/>
      <c r="E93" s="120"/>
      <c r="F93" s="134"/>
      <c r="G93" s="135"/>
      <c r="H93" s="135"/>
      <c r="I93" s="79"/>
      <c r="J93" s="79"/>
      <c r="K93" s="79"/>
      <c r="L93" s="127"/>
      <c r="M93" s="136"/>
      <c r="N93" s="79"/>
      <c r="O93" s="136"/>
      <c r="P93" s="79"/>
      <c r="Q93" s="79"/>
      <c r="R93" s="79"/>
      <c r="S93" s="79"/>
      <c r="T93" s="79"/>
      <c r="U93" s="79"/>
      <c r="V93" s="125"/>
      <c r="W93" s="81"/>
      <c r="X93" s="81"/>
      <c r="Y93" s="81"/>
      <c r="Z93" s="79"/>
      <c r="AA93" s="81"/>
      <c r="AB93" s="79"/>
      <c r="AC93" s="81"/>
      <c r="AD93" s="79"/>
      <c r="AE93" s="79"/>
      <c r="AF93" s="79"/>
      <c r="AG93" s="79"/>
    </row>
    <row r="94" spans="1:33" ht="12.75" customHeight="1" x14ac:dyDescent="0.2">
      <c r="A94" s="108"/>
      <c r="B94" s="79"/>
      <c r="C94" s="79"/>
      <c r="D94" s="123"/>
      <c r="E94" s="81"/>
      <c r="F94" s="134"/>
      <c r="G94" s="135"/>
      <c r="H94" s="135"/>
      <c r="I94" s="79"/>
      <c r="J94" s="79"/>
      <c r="K94" s="79"/>
      <c r="L94" s="120"/>
      <c r="M94" s="435"/>
      <c r="N94" s="79"/>
      <c r="O94" s="130"/>
      <c r="P94" s="79"/>
      <c r="Q94" s="79"/>
      <c r="R94" s="79"/>
      <c r="S94" s="79"/>
      <c r="T94" s="79"/>
      <c r="U94" s="79"/>
      <c r="V94" s="481"/>
      <c r="W94" s="481"/>
      <c r="X94" s="481"/>
      <c r="Y94" s="79"/>
      <c r="Z94" s="435"/>
      <c r="AA94" s="81"/>
      <c r="AB94" s="437"/>
      <c r="AC94" s="81"/>
      <c r="AD94" s="79"/>
      <c r="AE94" s="79"/>
      <c r="AF94" s="79"/>
      <c r="AG94" s="79"/>
    </row>
    <row r="95" spans="1:33" ht="12.75" customHeight="1" x14ac:dyDescent="0.2">
      <c r="A95" s="108"/>
      <c r="B95" s="79"/>
      <c r="C95" s="79"/>
      <c r="D95" s="123"/>
      <c r="E95" s="79"/>
      <c r="F95" s="79"/>
      <c r="G95" s="127"/>
      <c r="H95" s="135"/>
      <c r="I95" s="79"/>
      <c r="J95" s="79"/>
      <c r="K95" s="79"/>
      <c r="L95" s="120"/>
      <c r="M95" s="435"/>
      <c r="N95" s="79"/>
      <c r="O95" s="131"/>
      <c r="P95" s="79"/>
      <c r="Q95" s="79"/>
      <c r="R95" s="79"/>
      <c r="S95" s="79"/>
      <c r="T95" s="79"/>
      <c r="U95" s="79"/>
      <c r="V95" s="481"/>
      <c r="W95" s="481"/>
      <c r="X95" s="481"/>
      <c r="Y95" s="81"/>
      <c r="Z95" s="79"/>
      <c r="AA95" s="81"/>
      <c r="AB95" s="437"/>
      <c r="AC95" s="81"/>
      <c r="AD95" s="79"/>
      <c r="AE95" s="79"/>
      <c r="AF95" s="79"/>
      <c r="AG95" s="79"/>
    </row>
    <row r="96" spans="1:33" ht="12.75" customHeight="1" x14ac:dyDescent="0.2">
      <c r="A96" s="108"/>
      <c r="B96" s="79"/>
      <c r="C96" s="79"/>
      <c r="D96" s="123"/>
      <c r="E96" s="79"/>
      <c r="F96" s="137"/>
      <c r="G96" s="79"/>
      <c r="H96" s="135"/>
      <c r="I96" s="79"/>
      <c r="J96" s="79"/>
      <c r="K96" s="79"/>
      <c r="L96" s="120"/>
      <c r="M96" s="435"/>
      <c r="N96" s="79"/>
      <c r="O96" s="435"/>
      <c r="P96" s="79"/>
      <c r="Q96" s="79"/>
      <c r="R96" s="79"/>
      <c r="S96" s="79"/>
      <c r="T96" s="79"/>
      <c r="U96" s="79"/>
      <c r="V96" s="79"/>
      <c r="W96" s="79"/>
      <c r="X96" s="79"/>
      <c r="Y96" s="81"/>
      <c r="Z96" s="79"/>
      <c r="AA96" s="79"/>
      <c r="AB96" s="79"/>
      <c r="AC96" s="79"/>
      <c r="AD96" s="79"/>
      <c r="AE96" s="79"/>
      <c r="AF96" s="79"/>
      <c r="AG96" s="79"/>
    </row>
    <row r="97" spans="1:33" ht="12.75" customHeight="1" x14ac:dyDescent="0.2">
      <c r="A97" s="108"/>
      <c r="B97" s="79"/>
      <c r="C97" s="79"/>
      <c r="D97" s="123"/>
      <c r="E97" s="79"/>
      <c r="F97" s="137"/>
      <c r="G97" s="79"/>
      <c r="H97" s="135"/>
      <c r="I97" s="79"/>
      <c r="J97" s="79"/>
      <c r="K97" s="79"/>
      <c r="L97" s="120"/>
      <c r="M97" s="435"/>
      <c r="N97" s="79"/>
      <c r="O97" s="435"/>
      <c r="P97" s="79"/>
      <c r="Q97" s="79"/>
      <c r="R97" s="79"/>
      <c r="S97" s="79"/>
      <c r="T97" s="79"/>
      <c r="U97" s="79"/>
      <c r="V97" s="125"/>
      <c r="W97" s="81"/>
      <c r="X97" s="81"/>
      <c r="Y97" s="81"/>
      <c r="Z97" s="79"/>
      <c r="AA97" s="81"/>
      <c r="AB97" s="79"/>
      <c r="AC97" s="81"/>
      <c r="AD97" s="79"/>
      <c r="AE97" s="79"/>
      <c r="AF97" s="79"/>
      <c r="AG97" s="79"/>
    </row>
    <row r="98" spans="1:33" ht="12.75" customHeight="1" x14ac:dyDescent="0.2">
      <c r="A98" s="108"/>
      <c r="B98" s="79"/>
      <c r="C98" s="79"/>
      <c r="D98" s="123"/>
      <c r="E98" s="120"/>
      <c r="F98" s="435"/>
      <c r="G98" s="79"/>
      <c r="H98" s="135"/>
      <c r="I98" s="79"/>
      <c r="J98" s="79"/>
      <c r="K98" s="79"/>
      <c r="L98" s="120"/>
      <c r="M98" s="435"/>
      <c r="N98" s="79"/>
      <c r="O98" s="435"/>
      <c r="P98" s="79"/>
      <c r="Q98" s="79"/>
      <c r="R98" s="79"/>
      <c r="S98" s="79"/>
      <c r="T98" s="79"/>
      <c r="U98" s="79"/>
      <c r="V98" s="481"/>
      <c r="W98" s="481"/>
      <c r="X98" s="481"/>
      <c r="Y98" s="79"/>
      <c r="Z98" s="435"/>
      <c r="AA98" s="81"/>
      <c r="AB98" s="437"/>
      <c r="AC98" s="81"/>
      <c r="AD98" s="79"/>
      <c r="AE98" s="79"/>
      <c r="AF98" s="79"/>
      <c r="AG98" s="79"/>
    </row>
    <row r="99" spans="1:33" ht="12.75" customHeight="1" x14ac:dyDescent="0.2">
      <c r="A99" s="108"/>
      <c r="B99" s="79"/>
      <c r="C99" s="79"/>
      <c r="D99" s="79"/>
      <c r="E99" s="79"/>
      <c r="F99" s="79"/>
      <c r="G99" s="79"/>
      <c r="H99" s="79"/>
      <c r="I99" s="79"/>
      <c r="J99" s="79"/>
      <c r="K99" s="79"/>
      <c r="L99" s="81"/>
      <c r="M99" s="79"/>
      <c r="N99" s="79"/>
      <c r="O99" s="79"/>
      <c r="P99" s="79"/>
      <c r="Q99" s="79"/>
      <c r="R99" s="79"/>
      <c r="S99" s="79"/>
      <c r="T99" s="79"/>
      <c r="U99" s="79"/>
      <c r="V99" s="481"/>
      <c r="W99" s="481"/>
      <c r="X99" s="481"/>
      <c r="Y99" s="79"/>
      <c r="Z99" s="435"/>
      <c r="AA99" s="81"/>
      <c r="AB99" s="79"/>
      <c r="AC99" s="81"/>
      <c r="AD99" s="79"/>
      <c r="AE99" s="79"/>
      <c r="AF99" s="79"/>
      <c r="AG99" s="79"/>
    </row>
    <row r="100" spans="1:33" ht="12.75" customHeight="1" x14ac:dyDescent="0.2">
      <c r="A100" s="108"/>
      <c r="B100" s="79"/>
      <c r="C100" s="79"/>
      <c r="D100" s="123"/>
      <c r="E100" s="120"/>
      <c r="F100" s="79"/>
      <c r="G100" s="120"/>
      <c r="H100" s="120"/>
      <c r="I100" s="79"/>
      <c r="J100" s="79"/>
      <c r="K100" s="79"/>
      <c r="L100" s="81"/>
      <c r="M100" s="435"/>
      <c r="N100" s="79"/>
      <c r="O100" s="79"/>
      <c r="P100" s="79"/>
      <c r="Q100" s="79"/>
      <c r="R100" s="79"/>
      <c r="S100" s="79"/>
      <c r="T100" s="79"/>
      <c r="U100" s="79"/>
      <c r="V100" s="481"/>
      <c r="W100" s="481"/>
      <c r="X100" s="481"/>
      <c r="Y100" s="79"/>
      <c r="Z100" s="435"/>
      <c r="AA100" s="81"/>
      <c r="AB100" s="437"/>
      <c r="AC100" s="81"/>
      <c r="AD100" s="79"/>
      <c r="AE100" s="79"/>
      <c r="AF100" s="79"/>
      <c r="AG100" s="79"/>
    </row>
    <row r="101" spans="1:33" ht="12.75" customHeight="1" x14ac:dyDescent="0.2">
      <c r="A101" s="108"/>
      <c r="B101" s="79"/>
      <c r="C101" s="79"/>
      <c r="D101" s="123"/>
      <c r="E101" s="120"/>
      <c r="F101" s="79"/>
      <c r="G101" s="120"/>
      <c r="H101" s="120"/>
      <c r="I101" s="79"/>
      <c r="J101" s="79"/>
      <c r="K101" s="79"/>
      <c r="L101" s="127"/>
      <c r="M101" s="435"/>
      <c r="N101" s="79"/>
      <c r="O101" s="435"/>
      <c r="P101" s="79"/>
      <c r="Q101" s="79"/>
      <c r="R101" s="79"/>
      <c r="S101" s="79"/>
      <c r="T101" s="79"/>
      <c r="U101" s="79"/>
      <c r="V101" s="481"/>
      <c r="W101" s="481"/>
      <c r="X101" s="481"/>
      <c r="Y101" s="79"/>
      <c r="Z101" s="435"/>
      <c r="AA101" s="81"/>
      <c r="AB101" s="437"/>
      <c r="AC101" s="81"/>
      <c r="AD101" s="79"/>
      <c r="AE101" s="79"/>
      <c r="AF101" s="79"/>
      <c r="AG101" s="79"/>
    </row>
    <row r="102" spans="1:33" ht="12.75" customHeight="1" x14ac:dyDescent="0.2">
      <c r="A102" s="108"/>
      <c r="B102" s="79"/>
      <c r="C102" s="79"/>
      <c r="D102" s="123"/>
      <c r="E102" s="120"/>
      <c r="F102" s="79"/>
      <c r="G102" s="120"/>
      <c r="H102" s="120"/>
      <c r="I102" s="79"/>
      <c r="J102" s="79"/>
      <c r="K102" s="79"/>
      <c r="L102" s="120"/>
      <c r="M102" s="79"/>
      <c r="N102" s="79"/>
      <c r="O102" s="435"/>
      <c r="P102" s="79"/>
      <c r="Q102" s="79"/>
      <c r="R102" s="79"/>
      <c r="S102" s="79"/>
      <c r="T102" s="79"/>
      <c r="U102" s="79"/>
      <c r="V102" s="81"/>
      <c r="W102" s="81"/>
      <c r="X102" s="81"/>
      <c r="Y102" s="81"/>
      <c r="Z102" s="435"/>
      <c r="AA102" s="81"/>
      <c r="AB102" s="437"/>
      <c r="AC102" s="81"/>
      <c r="AD102" s="79"/>
      <c r="AE102" s="79"/>
      <c r="AF102" s="79"/>
      <c r="AG102" s="79"/>
    </row>
    <row r="103" spans="1:33" ht="12.75" customHeight="1" x14ac:dyDescent="0.2">
      <c r="A103" s="108"/>
      <c r="B103" s="79"/>
      <c r="C103" s="79"/>
      <c r="D103" s="79"/>
      <c r="E103" s="79"/>
      <c r="F103" s="79"/>
      <c r="G103" s="79"/>
      <c r="H103" s="79"/>
      <c r="I103" s="79"/>
      <c r="J103" s="79"/>
      <c r="K103" s="79"/>
      <c r="L103" s="81"/>
      <c r="M103" s="79"/>
      <c r="N103" s="79"/>
      <c r="O103" s="79"/>
      <c r="P103" s="79"/>
      <c r="Q103" s="79"/>
      <c r="R103" s="79"/>
      <c r="S103" s="79"/>
      <c r="T103" s="79"/>
      <c r="U103" s="79"/>
      <c r="V103" s="125"/>
      <c r="W103" s="88"/>
      <c r="X103" s="435"/>
      <c r="Y103" s="81"/>
      <c r="Z103" s="79"/>
      <c r="AA103" s="81"/>
      <c r="AB103" s="79"/>
      <c r="AC103" s="81"/>
      <c r="AD103" s="79"/>
      <c r="AE103" s="79"/>
      <c r="AF103" s="79"/>
      <c r="AG103" s="79"/>
    </row>
    <row r="104" spans="1:33" ht="12.75" customHeight="1" x14ac:dyDescent="0.2">
      <c r="B104" s="79"/>
      <c r="C104" s="79"/>
      <c r="D104" s="123"/>
      <c r="E104" s="120"/>
      <c r="F104" s="79"/>
      <c r="G104" s="120"/>
      <c r="H104" s="120"/>
      <c r="I104" s="79"/>
      <c r="J104" s="79"/>
      <c r="K104" s="79"/>
      <c r="L104" s="127"/>
      <c r="M104" s="435"/>
      <c r="N104" s="79"/>
      <c r="O104" s="435"/>
      <c r="P104" s="79"/>
      <c r="Q104" s="79"/>
      <c r="R104" s="79"/>
      <c r="S104" s="79"/>
      <c r="T104" s="79"/>
      <c r="U104" s="79"/>
      <c r="V104" s="481"/>
      <c r="W104" s="481"/>
      <c r="X104" s="481"/>
      <c r="Y104" s="79"/>
      <c r="Z104" s="435"/>
      <c r="AA104" s="81"/>
      <c r="AB104" s="437"/>
      <c r="AC104" s="81"/>
      <c r="AD104" s="79"/>
      <c r="AE104" s="79"/>
      <c r="AF104" s="79"/>
      <c r="AG104" s="79"/>
    </row>
    <row r="105" spans="1:33" ht="12.75" customHeight="1" x14ac:dyDescent="0.2">
      <c r="B105" s="79"/>
      <c r="C105" s="79"/>
      <c r="D105" s="123"/>
      <c r="E105" s="120"/>
      <c r="F105" s="79"/>
      <c r="G105" s="137"/>
      <c r="H105" s="120"/>
      <c r="I105" s="79"/>
      <c r="J105" s="79"/>
      <c r="K105" s="79"/>
      <c r="L105" s="120"/>
      <c r="M105" s="435"/>
      <c r="N105" s="79"/>
      <c r="O105" s="435"/>
      <c r="P105" s="138"/>
      <c r="Q105" s="79"/>
      <c r="R105" s="79"/>
      <c r="S105" s="79"/>
      <c r="T105" s="79"/>
      <c r="U105" s="79"/>
      <c r="V105" s="481"/>
      <c r="W105" s="481"/>
      <c r="X105" s="481"/>
      <c r="Y105" s="79"/>
      <c r="Z105" s="435"/>
      <c r="AA105" s="81"/>
      <c r="AB105" s="437"/>
      <c r="AC105" s="81"/>
      <c r="AD105" s="79"/>
      <c r="AE105" s="79"/>
      <c r="AF105" s="79"/>
      <c r="AG105" s="79"/>
    </row>
    <row r="106" spans="1:33" ht="12.75" customHeight="1" x14ac:dyDescent="0.2">
      <c r="B106" s="79"/>
      <c r="C106" s="79"/>
      <c r="D106" s="123"/>
      <c r="E106" s="120"/>
      <c r="F106" s="79"/>
      <c r="G106" s="137"/>
      <c r="H106" s="120"/>
      <c r="I106" s="79"/>
      <c r="J106" s="79"/>
      <c r="K106" s="79"/>
      <c r="L106" s="120"/>
      <c r="M106" s="435"/>
      <c r="N106" s="79"/>
      <c r="O106" s="435"/>
      <c r="P106" s="138"/>
      <c r="Q106" s="79"/>
      <c r="R106" s="79"/>
      <c r="S106" s="79"/>
      <c r="T106" s="79"/>
      <c r="U106" s="79"/>
      <c r="V106" s="481"/>
      <c r="W106" s="481"/>
      <c r="X106" s="481"/>
      <c r="Y106" s="79"/>
      <c r="Z106" s="435"/>
      <c r="AA106" s="81"/>
      <c r="AB106" s="437"/>
      <c r="AC106" s="81"/>
      <c r="AD106" s="79"/>
      <c r="AE106" s="79"/>
      <c r="AF106" s="79"/>
      <c r="AG106" s="79"/>
    </row>
    <row r="107" spans="1:33" ht="12.75" customHeight="1" x14ac:dyDescent="0.2">
      <c r="B107" s="79"/>
      <c r="C107" s="79"/>
      <c r="D107" s="123"/>
      <c r="E107" s="120"/>
      <c r="F107" s="79"/>
      <c r="G107" s="137"/>
      <c r="H107" s="120"/>
      <c r="I107" s="79"/>
      <c r="J107" s="79"/>
      <c r="K107" s="79"/>
      <c r="L107" s="120"/>
      <c r="M107" s="435"/>
      <c r="N107" s="79"/>
      <c r="O107" s="435"/>
      <c r="P107" s="138"/>
      <c r="Q107" s="79"/>
      <c r="R107" s="79"/>
      <c r="S107" s="79"/>
      <c r="T107" s="79"/>
      <c r="U107" s="79"/>
      <c r="V107" s="481"/>
      <c r="W107" s="481"/>
      <c r="X107" s="481"/>
      <c r="Y107" s="79"/>
      <c r="Z107" s="435"/>
      <c r="AA107" s="81"/>
      <c r="AB107" s="437"/>
      <c r="AC107" s="81"/>
      <c r="AD107" s="79"/>
      <c r="AE107" s="79"/>
      <c r="AF107" s="79"/>
      <c r="AG107" s="79"/>
    </row>
    <row r="108" spans="1:33" ht="12.75" customHeight="1" x14ac:dyDescent="0.2">
      <c r="B108" s="79"/>
      <c r="C108" s="79"/>
      <c r="D108" s="123"/>
      <c r="E108" s="120"/>
      <c r="F108" s="79"/>
      <c r="G108" s="137"/>
      <c r="H108" s="120"/>
      <c r="I108" s="79"/>
      <c r="J108" s="79"/>
      <c r="K108" s="79"/>
      <c r="L108" s="120"/>
      <c r="M108" s="435"/>
      <c r="N108" s="79"/>
      <c r="O108" s="435"/>
      <c r="P108" s="79"/>
      <c r="Q108" s="79"/>
      <c r="R108" s="79"/>
      <c r="S108" s="79"/>
      <c r="T108" s="79"/>
      <c r="U108" s="79"/>
      <c r="V108" s="481"/>
      <c r="W108" s="481"/>
      <c r="X108" s="481"/>
      <c r="Y108" s="79"/>
      <c r="Z108" s="435"/>
      <c r="AA108" s="81"/>
      <c r="AB108" s="79"/>
      <c r="AC108" s="79"/>
      <c r="AD108" s="79"/>
      <c r="AE108" s="79"/>
      <c r="AF108" s="79"/>
      <c r="AG108" s="79"/>
    </row>
    <row r="109" spans="1:33" ht="12.75" customHeight="1" x14ac:dyDescent="0.2">
      <c r="B109" s="79"/>
      <c r="C109" s="79"/>
      <c r="D109" s="123"/>
      <c r="E109" s="120"/>
      <c r="F109" s="134"/>
      <c r="G109" s="135"/>
      <c r="H109" s="135"/>
      <c r="I109" s="79"/>
      <c r="J109" s="79"/>
      <c r="K109" s="79"/>
      <c r="L109" s="127"/>
      <c r="M109" s="435"/>
      <c r="N109" s="79"/>
      <c r="O109" s="435"/>
      <c r="P109" s="79"/>
      <c r="Q109" s="79"/>
      <c r="R109" s="79"/>
      <c r="S109" s="79"/>
      <c r="T109" s="79"/>
      <c r="U109" s="79"/>
      <c r="V109" s="81"/>
      <c r="W109" s="88"/>
      <c r="X109" s="435"/>
      <c r="Y109" s="81"/>
      <c r="Z109" s="435"/>
      <c r="AA109" s="92"/>
      <c r="AB109" s="437"/>
      <c r="AC109" s="81"/>
      <c r="AD109" s="79"/>
      <c r="AE109" s="79"/>
      <c r="AF109" s="79"/>
      <c r="AG109" s="79"/>
    </row>
    <row r="110" spans="1:33" ht="12.75" customHeight="1" x14ac:dyDescent="0.2">
      <c r="B110" s="79"/>
      <c r="C110" s="79"/>
      <c r="D110" s="123"/>
      <c r="E110" s="120"/>
      <c r="F110" s="134"/>
      <c r="G110" s="135"/>
      <c r="H110" s="135"/>
      <c r="I110" s="79"/>
      <c r="J110" s="79"/>
      <c r="K110" s="79"/>
      <c r="L110" s="124"/>
      <c r="M110" s="435"/>
      <c r="N110" s="79"/>
      <c r="O110" s="435"/>
      <c r="P110" s="79"/>
      <c r="Q110" s="79"/>
      <c r="R110" s="79"/>
      <c r="S110" s="79"/>
      <c r="T110" s="79"/>
      <c r="U110" s="79"/>
      <c r="V110" s="79"/>
      <c r="W110" s="79"/>
      <c r="X110" s="79"/>
      <c r="Y110" s="79"/>
      <c r="Z110" s="79"/>
      <c r="AA110" s="92"/>
      <c r="AB110" s="79"/>
      <c r="AC110" s="79"/>
      <c r="AD110" s="79"/>
      <c r="AE110" s="79"/>
      <c r="AF110" s="79"/>
      <c r="AG110" s="79"/>
    </row>
    <row r="111" spans="1:33" ht="12.75" customHeight="1" x14ac:dyDescent="0.2">
      <c r="B111" s="79"/>
      <c r="C111" s="79"/>
      <c r="D111" s="123"/>
      <c r="E111" s="120"/>
      <c r="F111" s="134"/>
      <c r="G111" s="135"/>
      <c r="H111" s="135"/>
      <c r="I111" s="79"/>
      <c r="J111" s="79"/>
      <c r="K111" s="79"/>
      <c r="L111" s="124"/>
      <c r="M111" s="435"/>
      <c r="N111" s="79"/>
      <c r="O111" s="435"/>
      <c r="P111" s="79"/>
      <c r="Q111" s="79"/>
      <c r="R111" s="79"/>
      <c r="S111" s="79"/>
      <c r="T111" s="79"/>
      <c r="U111" s="79"/>
      <c r="V111" s="79"/>
      <c r="W111" s="79"/>
      <c r="X111" s="79"/>
      <c r="Y111" s="79"/>
      <c r="Z111" s="79"/>
      <c r="AA111" s="79"/>
      <c r="AB111" s="79"/>
      <c r="AC111" s="79"/>
      <c r="AD111" s="79"/>
      <c r="AE111" s="79"/>
      <c r="AF111" s="79"/>
      <c r="AG111" s="79"/>
    </row>
    <row r="112" spans="1:33" ht="12.75" customHeight="1" x14ac:dyDescent="0.2">
      <c r="B112" s="79"/>
      <c r="C112" s="79"/>
      <c r="D112" s="123"/>
      <c r="E112" s="139"/>
      <c r="F112" s="79"/>
      <c r="G112" s="139"/>
      <c r="H112" s="79"/>
      <c r="I112" s="140"/>
      <c r="J112" s="140"/>
      <c r="K112" s="79"/>
      <c r="L112" s="117"/>
      <c r="M112" s="141"/>
      <c r="N112" s="79"/>
      <c r="O112" s="79"/>
      <c r="P112" s="79"/>
      <c r="Q112" s="79"/>
      <c r="R112" s="79"/>
      <c r="S112" s="79"/>
      <c r="T112" s="79"/>
      <c r="U112" s="79"/>
      <c r="V112" s="79"/>
      <c r="W112" s="79"/>
      <c r="X112" s="79"/>
      <c r="Y112" s="79"/>
      <c r="Z112" s="79"/>
      <c r="AA112" s="79"/>
      <c r="AB112" s="79"/>
      <c r="AC112" s="79"/>
      <c r="AD112" s="79"/>
      <c r="AE112" s="79"/>
      <c r="AF112" s="79"/>
      <c r="AG112" s="79"/>
    </row>
    <row r="113" spans="2:33" ht="12.75" customHeight="1" x14ac:dyDescent="0.2">
      <c r="B113" s="79"/>
      <c r="C113" s="79"/>
      <c r="D113" s="79"/>
      <c r="E113" s="79"/>
      <c r="F113" s="79"/>
      <c r="G113" s="79"/>
      <c r="H113" s="79"/>
      <c r="I113" s="79"/>
      <c r="J113" s="79"/>
      <c r="K113" s="79"/>
      <c r="L113" s="92"/>
      <c r="M113" s="489"/>
      <c r="N113" s="489"/>
      <c r="O113" s="79"/>
      <c r="P113" s="79"/>
      <c r="Q113" s="79"/>
      <c r="R113" s="79"/>
      <c r="S113" s="79"/>
      <c r="T113" s="79"/>
      <c r="U113" s="79"/>
      <c r="V113" s="79"/>
      <c r="W113" s="79"/>
      <c r="X113" s="79"/>
      <c r="Y113" s="79"/>
      <c r="Z113" s="79"/>
      <c r="AA113" s="79"/>
      <c r="AB113" s="79"/>
      <c r="AC113" s="79"/>
      <c r="AD113" s="79"/>
      <c r="AE113" s="79"/>
      <c r="AF113" s="79"/>
      <c r="AG113" s="79"/>
    </row>
    <row r="114" spans="2:33" ht="12.75" customHeight="1" x14ac:dyDescent="0.2">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row>
    <row r="115" spans="2:33" ht="12.75" customHeight="1" x14ac:dyDescent="0.2">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row>
    <row r="116" spans="2:33" ht="12.75" customHeight="1" x14ac:dyDescent="0.2">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row>
    <row r="117" spans="2:33" ht="12.75" customHeight="1" x14ac:dyDescent="0.2">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row>
    <row r="118" spans="2:33" ht="12.75" customHeight="1" x14ac:dyDescent="0.2">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row>
    <row r="119" spans="2:33" ht="12.75" customHeight="1" x14ac:dyDescent="0.2">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row>
    <row r="120" spans="2:33" ht="12.75" customHeight="1" x14ac:dyDescent="0.2">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row>
    <row r="121" spans="2:33" ht="12.75" customHeight="1" x14ac:dyDescent="0.2">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row>
    <row r="122" spans="2:33" ht="12.75" customHeight="1" x14ac:dyDescent="0.2">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row>
    <row r="123" spans="2:33" ht="12.75" customHeight="1" x14ac:dyDescent="0.2">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row>
    <row r="124" spans="2:33" ht="12.75" customHeight="1" x14ac:dyDescent="0.2">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row>
    <row r="125" spans="2:33" ht="12.75" customHeight="1" x14ac:dyDescent="0.2">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row>
    <row r="126" spans="2:33" ht="12.75" customHeight="1" x14ac:dyDescent="0.2">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row>
    <row r="127" spans="2:33" ht="12.75" customHeight="1" x14ac:dyDescent="0.2">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row>
    <row r="128" spans="2:33" ht="12.75" customHeight="1" x14ac:dyDescent="0.2">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row>
    <row r="129" spans="2:33" ht="12.75" customHeight="1" x14ac:dyDescent="0.2">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row>
    <row r="130" spans="2:33" ht="12.75" customHeight="1" x14ac:dyDescent="0.2">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row>
    <row r="131" spans="2:33" ht="12.75" customHeight="1" x14ac:dyDescent="0.2">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row>
    <row r="132" spans="2:33" ht="12.75" customHeight="1" x14ac:dyDescent="0.2">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row>
    <row r="133" spans="2:33" ht="12.75" customHeight="1" x14ac:dyDescent="0.2">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row>
    <row r="134" spans="2:33" ht="12.75" customHeight="1" x14ac:dyDescent="0.2">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row>
    <row r="135" spans="2:33" ht="12.75" customHeight="1" x14ac:dyDescent="0.2">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row>
    <row r="136" spans="2:33" ht="12.75" customHeight="1" x14ac:dyDescent="0.2">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row>
    <row r="137" spans="2:33" ht="12.75" customHeight="1" x14ac:dyDescent="0.2">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row>
    <row r="138" spans="2:33" ht="12.75" customHeight="1" x14ac:dyDescent="0.2">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row>
    <row r="139" spans="2:33" ht="12.75" customHeight="1" x14ac:dyDescent="0.2">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row>
    <row r="140" spans="2:33" ht="12.75" customHeight="1" x14ac:dyDescent="0.2">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row>
    <row r="141" spans="2:33" ht="12.75" customHeight="1" x14ac:dyDescent="0.2">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row>
    <row r="142" spans="2:33" ht="12.75" customHeight="1" x14ac:dyDescent="0.2">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row>
    <row r="143" spans="2:33" ht="12.75" customHeight="1" x14ac:dyDescent="0.2">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row>
    <row r="144" spans="2:33" ht="12.75" customHeight="1" x14ac:dyDescent="0.2">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row>
    <row r="145" spans="2:33" ht="12.75" customHeight="1" x14ac:dyDescent="0.2">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row>
    <row r="146" spans="2:33" ht="12.75" customHeight="1" x14ac:dyDescent="0.2">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row>
    <row r="147" spans="2:33" ht="12.75" customHeight="1" x14ac:dyDescent="0.2">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row>
    <row r="148" spans="2:33" ht="12.75" customHeight="1" x14ac:dyDescent="0.2">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row>
    <row r="149" spans="2:33" ht="12.75" customHeight="1" x14ac:dyDescent="0.2">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row>
    <row r="150" spans="2:33" ht="12.75" customHeight="1" x14ac:dyDescent="0.2">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row>
    <row r="151" spans="2:33" ht="12.75" customHeight="1" x14ac:dyDescent="0.2">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row>
    <row r="152" spans="2:33" ht="12.75" customHeight="1" x14ac:dyDescent="0.2">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row>
    <row r="153" spans="2:33" ht="12.75" customHeight="1" x14ac:dyDescent="0.2">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row>
    <row r="154" spans="2:33" ht="12.75" customHeight="1" x14ac:dyDescent="0.2">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row>
    <row r="155" spans="2:33" ht="12.75" customHeight="1" x14ac:dyDescent="0.2">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row>
    <row r="156" spans="2:33" ht="12.75" customHeight="1" x14ac:dyDescent="0.2">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row>
    <row r="157" spans="2:33" ht="12.75" customHeight="1" x14ac:dyDescent="0.2">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row>
    <row r="158" spans="2:33" ht="12.75" customHeight="1" x14ac:dyDescent="0.2">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row>
    <row r="159" spans="2:33" ht="12.75" customHeight="1" x14ac:dyDescent="0.2">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row>
    <row r="160" spans="2:33" ht="12.75" customHeight="1" x14ac:dyDescent="0.2">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row>
    <row r="161" spans="2:33" ht="12.75" customHeight="1" x14ac:dyDescent="0.2">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row>
    <row r="162" spans="2:33" ht="12.75" customHeight="1" x14ac:dyDescent="0.2">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row>
    <row r="163" spans="2:33" ht="12.75" customHeight="1" x14ac:dyDescent="0.2">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row>
    <row r="164" spans="2:33" ht="12.75" customHeight="1" x14ac:dyDescent="0.2">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row>
    <row r="165" spans="2:33" ht="12.75" customHeight="1" x14ac:dyDescent="0.2">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row>
    <row r="166" spans="2:33" ht="12.75" customHeight="1" x14ac:dyDescent="0.2">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row>
    <row r="167" spans="2:33" ht="12.75" customHeight="1" x14ac:dyDescent="0.2">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row>
    <row r="168" spans="2:33" ht="12.75" customHeight="1" x14ac:dyDescent="0.2">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row>
    <row r="169" spans="2:33" ht="12.75" customHeight="1" x14ac:dyDescent="0.2">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row>
    <row r="170" spans="2:33" ht="12.75" customHeight="1" x14ac:dyDescent="0.2">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row>
    <row r="171" spans="2:33" ht="12.75" customHeight="1" x14ac:dyDescent="0.2">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row>
    <row r="172" spans="2:33" ht="12.75" customHeight="1" x14ac:dyDescent="0.2">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row>
    <row r="173" spans="2:33" ht="12.75" customHeight="1" x14ac:dyDescent="0.2">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row>
    <row r="174" spans="2:33" ht="12.75" customHeight="1" x14ac:dyDescent="0.2">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row>
    <row r="175" spans="2:33" ht="12.75" customHeight="1" x14ac:dyDescent="0.2">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row>
    <row r="176" spans="2:33" ht="12.75" customHeight="1" x14ac:dyDescent="0.2">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row>
    <row r="177" spans="2:33" ht="12.75" customHeight="1" x14ac:dyDescent="0.2">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row>
    <row r="178" spans="2:33" ht="12.75" customHeight="1" x14ac:dyDescent="0.2">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row>
    <row r="179" spans="2:33" ht="12.75" customHeight="1" x14ac:dyDescent="0.2">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row>
    <row r="180" spans="2:33" ht="12.75" customHeight="1" x14ac:dyDescent="0.2">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row>
    <row r="181" spans="2:33" ht="12.75" customHeight="1" x14ac:dyDescent="0.2">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row>
    <row r="182" spans="2:33" ht="12.75" customHeight="1" x14ac:dyDescent="0.2">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row>
    <row r="183" spans="2:33" ht="12.75" customHeight="1" x14ac:dyDescent="0.2">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row>
    <row r="184" spans="2:33" ht="12.75" customHeight="1" x14ac:dyDescent="0.2">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row>
    <row r="185" spans="2:33" ht="12.75" customHeight="1" x14ac:dyDescent="0.2">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row>
    <row r="186" spans="2:33" ht="12.75" customHeight="1" x14ac:dyDescent="0.2">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row>
    <row r="187" spans="2:33" ht="12.75" customHeight="1" x14ac:dyDescent="0.2">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row>
    <row r="188" spans="2:33" ht="12.75" customHeight="1" x14ac:dyDescent="0.2">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row>
    <row r="189" spans="2:33" ht="12.75" customHeight="1" x14ac:dyDescent="0.2">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row>
    <row r="190" spans="2:33" ht="12.75" customHeight="1" x14ac:dyDescent="0.2">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row>
    <row r="191" spans="2:33" ht="12.75" customHeight="1" x14ac:dyDescent="0.2">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row>
    <row r="192" spans="2:33" ht="12.75" customHeight="1" x14ac:dyDescent="0.2">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row>
    <row r="193" spans="2:33" ht="12.75" customHeight="1" x14ac:dyDescent="0.2">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row>
    <row r="194" spans="2:33" ht="12.75" customHeight="1" x14ac:dyDescent="0.2">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row>
    <row r="195" spans="2:33" ht="12.75" customHeight="1" x14ac:dyDescent="0.2">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row>
    <row r="196" spans="2:33" ht="12.75" customHeight="1" x14ac:dyDescent="0.2">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row>
    <row r="197" spans="2:33" ht="12.75" customHeight="1" x14ac:dyDescent="0.2">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row>
    <row r="198" spans="2:33" ht="12.75" customHeight="1" x14ac:dyDescent="0.2">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row>
    <row r="199" spans="2:33" ht="12.75" customHeight="1" x14ac:dyDescent="0.2">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row>
    <row r="200" spans="2:33" ht="12.75" customHeight="1" x14ac:dyDescent="0.2">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row>
    <row r="201" spans="2:33" ht="12.75" customHeight="1" x14ac:dyDescent="0.2">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row>
    <row r="202" spans="2:33" ht="12.75" customHeight="1" x14ac:dyDescent="0.2">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row>
    <row r="203" spans="2:33" ht="12.75" customHeight="1" x14ac:dyDescent="0.2">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row>
    <row r="204" spans="2:33" ht="12.75" customHeight="1" x14ac:dyDescent="0.2">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row>
    <row r="205" spans="2:33" ht="12.75" customHeight="1" x14ac:dyDescent="0.2">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row>
    <row r="206" spans="2:33" ht="12.75" customHeight="1" x14ac:dyDescent="0.2">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row>
  </sheetData>
  <sheetProtection algorithmName="SHA-512" hashValue="IoW5M/YjznNA5SVN8FE1ayNh2WZi4pCJz/sfV71xnGJEg6SeED7ymcdNJ32grsnj+NmrwmdkN0V/1ZLgckT60Q==" saltValue="i4G4130J71/r8+4NFIrENw==" spinCount="100000" sheet="1" selectLockedCells="1"/>
  <mergeCells count="38">
    <mergeCell ref="M113:N113"/>
    <mergeCell ref="M84:N84"/>
    <mergeCell ref="E54:R55"/>
    <mergeCell ref="F9:I9"/>
    <mergeCell ref="E88:F89"/>
    <mergeCell ref="G60:N61"/>
    <mergeCell ref="R18:S18"/>
    <mergeCell ref="O18:P18"/>
    <mergeCell ref="L18:M18"/>
    <mergeCell ref="F31:I31"/>
    <mergeCell ref="F23:H23"/>
    <mergeCell ref="F24:H24"/>
    <mergeCell ref="J17:K17"/>
    <mergeCell ref="M17:N17"/>
    <mergeCell ref="P17:Q17"/>
    <mergeCell ref="I18:J18"/>
    <mergeCell ref="V104:X108"/>
    <mergeCell ref="V66:AA67"/>
    <mergeCell ref="K84:L84"/>
    <mergeCell ref="V94:X95"/>
    <mergeCell ref="V78:X84"/>
    <mergeCell ref="V98:X101"/>
    <mergeCell ref="V87:X91"/>
    <mergeCell ref="K85:L85"/>
    <mergeCell ref="W69:Z69"/>
    <mergeCell ref="Y74:AA75"/>
    <mergeCell ref="E42:I42"/>
    <mergeCell ref="F34:H34"/>
    <mergeCell ref="F35:H35"/>
    <mergeCell ref="F36:H36"/>
    <mergeCell ref="G16:O16"/>
    <mergeCell ref="S11:S12"/>
    <mergeCell ref="P11:R12"/>
    <mergeCell ref="O5:S7"/>
    <mergeCell ref="O8:S9"/>
    <mergeCell ref="F7:M7"/>
    <mergeCell ref="F15:Q15"/>
    <mergeCell ref="F5:I5"/>
  </mergeCells>
  <phoneticPr fontId="0" type="noConversion"/>
  <conditionalFormatting sqref="Z34">
    <cfRule type="expression" priority="8" stopIfTrue="1">
      <formula>ISERROR(Z34)</formula>
    </cfRule>
  </conditionalFormatting>
  <hyperlinks>
    <hyperlink ref="F34" location="INPUT!D74" display="Signal Warrents" xr:uid="{00000000-0004-0000-0000-000000000000}"/>
    <hyperlink ref="F31:I31" location="Structure!F5" display="Structural Condition" xr:uid="{00000000-0004-0000-0000-000001000000}"/>
    <hyperlink ref="E42:I42" location="'Traffic &amp; Accidents'!C20" display="LOCAL SIGNIFICANCE" xr:uid="{00000000-0004-0000-0000-000002000000}"/>
    <hyperlink ref="F23:G23" location="'Traffic &amp; Accidents'!D6" display="Traffic Volume" xr:uid="{00000000-0004-0000-0000-000003000000}"/>
    <hyperlink ref="F24:G24" location="'Traffic &amp; Accidents'!H5" display="Accident History" xr:uid="{00000000-0004-0000-0000-000004000000}"/>
    <hyperlink ref="F35:H35" location="'Intersection Rating'!C40" display="Skew or Offset" xr:uid="{00000000-0004-0000-0000-000005000000}"/>
    <hyperlink ref="F36:H36" location="'Intersection Rating'!I49" display="Signal Warrants" xr:uid="{00000000-0004-0000-0000-000006000000}"/>
    <hyperlink ref="F23:H23" location="'Traffic &amp; Accidents'!D8" display="Traffic Volume" xr:uid="{00000000-0004-0000-0000-000007000000}"/>
    <hyperlink ref="F24:H24" location="'Traffic &amp; Accidents'!H7" display="Accident History" xr:uid="{00000000-0004-0000-0000-000008000000}"/>
    <hyperlink ref="F34:H34" location="'Intersection Rating'!C19" display="Entering SD" xr:uid="{00000000-0004-0000-0000-000009000000}"/>
  </hyperlinks>
  <pageMargins left="0.38" right="0.32" top="0.4" bottom="0.37" header="0.22" footer="0.19"/>
  <pageSetup orientation="portrait" r:id="rId1"/>
  <headerFooter alignWithMargins="0">
    <oddFooter>&amp;Lhttp://www.crab.wa.gov/grants/PSRWKSHT.xls&amp;R7/14/04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91"/>
  <sheetViews>
    <sheetView showGridLines="0" workbookViewId="0">
      <selection activeCell="C12" sqref="C12"/>
    </sheetView>
  </sheetViews>
  <sheetFormatPr defaultColWidth="7.7109375" defaultRowHeight="12.75" x14ac:dyDescent="0.2"/>
  <cols>
    <col min="1" max="16384" width="7.7109375" style="142"/>
  </cols>
  <sheetData>
    <row r="2" spans="2:18" ht="13.5" thickBot="1" x14ac:dyDescent="0.25"/>
    <row r="3" spans="2:18" x14ac:dyDescent="0.2">
      <c r="B3" s="59"/>
      <c r="C3" s="60"/>
      <c r="D3" s="60"/>
      <c r="E3" s="60"/>
      <c r="F3" s="60"/>
      <c r="G3" s="60"/>
      <c r="H3" s="60"/>
      <c r="I3" s="60"/>
      <c r="J3" s="60"/>
      <c r="K3" s="60"/>
      <c r="L3" s="61"/>
    </row>
    <row r="4" spans="2:18" x14ac:dyDescent="0.2">
      <c r="B4" s="62"/>
      <c r="C4" s="501" t="s">
        <v>74</v>
      </c>
      <c r="D4" s="501"/>
      <c r="E4" s="24"/>
      <c r="F4" s="502"/>
      <c r="G4" s="502"/>
      <c r="H4" s="501" t="s">
        <v>132</v>
      </c>
      <c r="I4" s="501"/>
      <c r="J4" s="24"/>
      <c r="K4" s="24"/>
      <c r="L4" s="63"/>
      <c r="M4" s="273"/>
    </row>
    <row r="5" spans="2:18" x14ac:dyDescent="0.2">
      <c r="B5" s="62"/>
      <c r="C5" s="416"/>
      <c r="D5" s="416"/>
      <c r="E5" s="24"/>
      <c r="F5" s="266"/>
      <c r="G5" s="504" t="s">
        <v>244</v>
      </c>
      <c r="H5" s="504"/>
      <c r="I5" s="504"/>
      <c r="J5" s="24"/>
      <c r="K5" s="24"/>
      <c r="L5" s="63"/>
      <c r="M5" s="273"/>
    </row>
    <row r="6" spans="2:18" x14ac:dyDescent="0.2">
      <c r="B6" s="62"/>
      <c r="C6" s="280"/>
      <c r="D6" s="24"/>
      <c r="E6" s="369" t="s">
        <v>37</v>
      </c>
      <c r="F6" s="24"/>
      <c r="G6" s="504"/>
      <c r="H6" s="504"/>
      <c r="I6" s="504"/>
      <c r="J6" s="24"/>
      <c r="K6" s="24"/>
      <c r="L6" s="63"/>
      <c r="M6" s="81"/>
    </row>
    <row r="7" spans="2:18" x14ac:dyDescent="0.2">
      <c r="B7" s="62"/>
      <c r="C7" s="24"/>
      <c r="D7" s="68"/>
      <c r="E7" s="24" t="s">
        <v>237</v>
      </c>
      <c r="F7" s="24"/>
      <c r="G7" s="24"/>
      <c r="H7" s="6"/>
      <c r="I7" s="22" t="s">
        <v>168</v>
      </c>
      <c r="J7" s="24"/>
      <c r="K7" s="24"/>
      <c r="L7" s="69"/>
      <c r="M7" s="150"/>
    </row>
    <row r="8" spans="2:18" x14ac:dyDescent="0.2">
      <c r="B8" s="417"/>
      <c r="C8" s="23" t="s">
        <v>75</v>
      </c>
      <c r="D8" s="6"/>
      <c r="E8" s="6"/>
      <c r="F8" s="22"/>
      <c r="G8" s="24"/>
      <c r="H8" s="6"/>
      <c r="I8" s="22" t="s">
        <v>77</v>
      </c>
      <c r="J8" s="24"/>
      <c r="K8" s="24"/>
      <c r="L8" s="70"/>
      <c r="M8" s="81"/>
    </row>
    <row r="9" spans="2:18" x14ac:dyDescent="0.2">
      <c r="B9" s="417"/>
      <c r="C9" s="23" t="s">
        <v>76</v>
      </c>
      <c r="D9" s="6"/>
      <c r="E9" s="6"/>
      <c r="F9" s="22"/>
      <c r="G9" s="24"/>
      <c r="H9" s="6"/>
      <c r="I9" s="22" t="s">
        <v>40</v>
      </c>
      <c r="J9" s="24"/>
      <c r="K9" s="24"/>
      <c r="L9" s="69"/>
      <c r="M9" s="81"/>
    </row>
    <row r="10" spans="2:18" x14ac:dyDescent="0.2">
      <c r="B10" s="281"/>
      <c r="C10" s="274"/>
      <c r="D10" s="274"/>
      <c r="E10" s="22"/>
      <c r="F10" s="22"/>
      <c r="G10" s="24"/>
      <c r="H10" s="274"/>
      <c r="I10" s="22"/>
      <c r="J10" s="24"/>
      <c r="K10" s="10"/>
      <c r="L10" s="69"/>
      <c r="M10" s="81"/>
    </row>
    <row r="11" spans="2:18" x14ac:dyDescent="0.2">
      <c r="B11" s="62"/>
      <c r="C11" s="503" t="s">
        <v>144</v>
      </c>
      <c r="D11" s="503"/>
      <c r="E11" s="503"/>
      <c r="F11" s="24"/>
      <c r="G11" s="24"/>
      <c r="H11" s="8"/>
      <c r="I11" s="8"/>
      <c r="J11" s="8"/>
      <c r="K11" s="24"/>
      <c r="L11" s="63"/>
      <c r="P11" s="370" t="s">
        <v>83</v>
      </c>
      <c r="Q11" s="371"/>
      <c r="R11" s="372"/>
    </row>
    <row r="12" spans="2:18" x14ac:dyDescent="0.2">
      <c r="B12" s="62"/>
      <c r="C12" s="355"/>
      <c r="D12" s="355"/>
      <c r="E12" s="238"/>
      <c r="F12" s="24"/>
      <c r="G12" s="24"/>
      <c r="H12" s="8"/>
      <c r="I12" s="10"/>
      <c r="J12" s="19" t="s">
        <v>53</v>
      </c>
      <c r="K12" s="18">
        <f>'Traffic &amp; Accidents'!P12</f>
        <v>20</v>
      </c>
      <c r="L12" s="63"/>
      <c r="P12" s="373">
        <f>IF('Traffic &amp; Accidents'!C12&lt;&gt;0,Q12,P13)</f>
        <v>20</v>
      </c>
      <c r="Q12" s="81">
        <f>IF('Traffic &amp; Accidents'!D8&lt;400,40,R12)</f>
        <v>40</v>
      </c>
      <c r="R12" s="374">
        <f>IF('Traffic &amp; Accidents'!D8&lt;2001,50,60)</f>
        <v>50</v>
      </c>
    </row>
    <row r="13" spans="2:18" x14ac:dyDescent="0.2">
      <c r="B13" s="62"/>
      <c r="C13" s="270" t="s">
        <v>50</v>
      </c>
      <c r="D13" s="11" t="s">
        <v>51</v>
      </c>
      <c r="E13" s="11" t="s">
        <v>52</v>
      </c>
      <c r="F13" s="24"/>
      <c r="G13" s="24"/>
      <c r="H13" s="8"/>
      <c r="I13" s="8"/>
      <c r="J13" s="8"/>
      <c r="K13" s="24"/>
      <c r="L13" s="63"/>
      <c r="P13" s="375">
        <f>IF('Traffic &amp; Accidents'!D12&lt;&gt;0,Q13,P14)</f>
        <v>20</v>
      </c>
      <c r="Q13" s="81">
        <f>IF('Traffic &amp; Accidents'!D8&lt;400,30,R13)</f>
        <v>30</v>
      </c>
      <c r="R13" s="374">
        <f>IF('Traffic &amp; Accidents'!D8&lt;2001,40,50)</f>
        <v>40</v>
      </c>
    </row>
    <row r="14" spans="2:18" x14ac:dyDescent="0.2">
      <c r="B14" s="62"/>
      <c r="C14" s="270"/>
      <c r="D14" s="11"/>
      <c r="E14" s="11"/>
      <c r="F14" s="24"/>
      <c r="G14" s="24"/>
      <c r="H14" s="8"/>
      <c r="I14" s="8"/>
      <c r="J14" s="8"/>
      <c r="K14" s="24"/>
      <c r="L14" s="63"/>
      <c r="P14" s="376">
        <f>Q14</f>
        <v>20</v>
      </c>
      <c r="Q14" s="377">
        <f>IF('Traffic &amp; Accidents'!D8&lt;400,20,R14)</f>
        <v>20</v>
      </c>
      <c r="R14" s="378">
        <f>IF('Traffic &amp; Accidents'!D8&lt;2001,30,40)</f>
        <v>30</v>
      </c>
    </row>
    <row r="15" spans="2:18" x14ac:dyDescent="0.2">
      <c r="B15" s="62"/>
      <c r="C15" s="270"/>
      <c r="D15" s="11"/>
      <c r="E15" s="11"/>
      <c r="F15" s="24"/>
      <c r="G15" s="24"/>
      <c r="H15" s="8"/>
      <c r="I15" s="8"/>
      <c r="J15" s="8"/>
      <c r="K15" s="24"/>
      <c r="L15" s="63"/>
    </row>
    <row r="16" spans="2:18" x14ac:dyDescent="0.2">
      <c r="B16" s="62"/>
      <c r="C16" s="501" t="s">
        <v>238</v>
      </c>
      <c r="D16" s="501"/>
      <c r="E16" s="501"/>
      <c r="F16" s="501"/>
      <c r="G16" s="50"/>
      <c r="H16" s="22"/>
      <c r="I16" s="24"/>
      <c r="J16" s="24"/>
      <c r="K16" s="8"/>
      <c r="L16" s="69"/>
      <c r="M16" s="81"/>
    </row>
    <row r="17" spans="2:13" x14ac:dyDescent="0.2">
      <c r="B17" s="62"/>
      <c r="C17" s="416"/>
      <c r="D17" s="416"/>
      <c r="E17" s="416"/>
      <c r="F17" s="416"/>
      <c r="G17" s="50"/>
      <c r="H17" s="22"/>
      <c r="I17" s="24"/>
      <c r="J17" s="24"/>
      <c r="K17" s="10"/>
      <c r="L17" s="69"/>
      <c r="M17" s="81"/>
    </row>
    <row r="18" spans="2:13" x14ac:dyDescent="0.2">
      <c r="B18" s="281"/>
      <c r="C18" s="274" t="s">
        <v>145</v>
      </c>
      <c r="D18" s="276"/>
      <c r="E18" s="276"/>
      <c r="F18" s="276"/>
      <c r="G18" s="8"/>
      <c r="H18" s="8"/>
      <c r="I18" s="8"/>
      <c r="J18" s="24"/>
      <c r="K18" s="10"/>
      <c r="L18" s="69"/>
      <c r="M18" s="81"/>
    </row>
    <row r="19" spans="2:13" x14ac:dyDescent="0.2">
      <c r="B19" s="62"/>
      <c r="C19" s="49" t="s">
        <v>169</v>
      </c>
      <c r="D19" s="32"/>
      <c r="E19" s="24"/>
      <c r="F19" s="24"/>
      <c r="G19" s="8"/>
      <c r="H19" s="8"/>
      <c r="I19" s="24"/>
      <c r="J19" s="356" t="s">
        <v>25</v>
      </c>
      <c r="K19" s="24"/>
      <c r="L19" s="69"/>
    </row>
    <row r="20" spans="2:13" x14ac:dyDescent="0.2">
      <c r="B20" s="62"/>
      <c r="C20" s="6"/>
      <c r="D20" s="72" t="s">
        <v>136</v>
      </c>
      <c r="E20" s="24"/>
      <c r="F20" s="24"/>
      <c r="G20" s="8"/>
      <c r="H20" s="8"/>
      <c r="I20" s="78"/>
      <c r="J20" s="357" t="str">
        <f>IF(C20=0,"",K20)</f>
        <v/>
      </c>
      <c r="K20" s="358" t="e">
        <f>IF(AND(C20&lt;&gt;0,C20&lt;=1),1,1/C20)</f>
        <v>#DIV/0!</v>
      </c>
      <c r="L20" s="63"/>
    </row>
    <row r="21" spans="2:13" x14ac:dyDescent="0.2">
      <c r="B21" s="62"/>
      <c r="C21" s="6"/>
      <c r="D21" s="72" t="s">
        <v>137</v>
      </c>
      <c r="E21" s="24"/>
      <c r="F21" s="24"/>
      <c r="G21" s="8"/>
      <c r="H21" s="8"/>
      <c r="I21" s="24"/>
      <c r="J21" s="357" t="str">
        <f t="shared" ref="J21:J24" si="0">IF(C21=0,"",K21)</f>
        <v/>
      </c>
      <c r="K21" s="358" t="e">
        <f t="shared" ref="K21:K24" si="1">IF(AND(C21&lt;&gt;0,C21&lt;=1),1,1/C21)</f>
        <v>#DIV/0!</v>
      </c>
      <c r="L21" s="63"/>
    </row>
    <row r="22" spans="2:13" x14ac:dyDescent="0.2">
      <c r="B22" s="62"/>
      <c r="C22" s="6"/>
      <c r="D22" s="72" t="s">
        <v>138</v>
      </c>
      <c r="E22" s="24"/>
      <c r="F22" s="22"/>
      <c r="G22" s="8"/>
      <c r="H22" s="8"/>
      <c r="I22" s="24"/>
      <c r="J22" s="357" t="str">
        <f t="shared" si="0"/>
        <v/>
      </c>
      <c r="K22" s="358" t="e">
        <f t="shared" si="1"/>
        <v>#DIV/0!</v>
      </c>
      <c r="L22" s="63"/>
    </row>
    <row r="23" spans="2:13" x14ac:dyDescent="0.2">
      <c r="B23" s="62"/>
      <c r="C23" s="6"/>
      <c r="D23" s="15" t="s">
        <v>139</v>
      </c>
      <c r="E23" s="24"/>
      <c r="F23" s="22"/>
      <c r="G23" s="8"/>
      <c r="H23" s="8"/>
      <c r="I23" s="24"/>
      <c r="J23" s="357" t="str">
        <f t="shared" si="0"/>
        <v/>
      </c>
      <c r="K23" s="358" t="e">
        <f t="shared" si="1"/>
        <v>#DIV/0!</v>
      </c>
      <c r="L23" s="63"/>
    </row>
    <row r="24" spans="2:13" ht="13.5" thickBot="1" x14ac:dyDescent="0.25">
      <c r="B24" s="62"/>
      <c r="C24" s="6"/>
      <c r="D24" s="20" t="s">
        <v>140</v>
      </c>
      <c r="E24" s="24"/>
      <c r="F24" s="22"/>
      <c r="G24" s="8"/>
      <c r="H24" s="8"/>
      <c r="I24" s="24"/>
      <c r="J24" s="357" t="str">
        <f t="shared" si="0"/>
        <v/>
      </c>
      <c r="K24" s="358" t="e">
        <f t="shared" si="1"/>
        <v>#DIV/0!</v>
      </c>
      <c r="L24" s="63"/>
    </row>
    <row r="25" spans="2:13" ht="13.5" thickTop="1" x14ac:dyDescent="0.2">
      <c r="B25" s="62"/>
      <c r="C25" s="24"/>
      <c r="D25" s="24"/>
      <c r="E25" s="24"/>
      <c r="F25" s="7"/>
      <c r="G25" s="24"/>
      <c r="H25" s="24"/>
      <c r="I25" s="359" t="s">
        <v>234</v>
      </c>
      <c r="J25" s="360">
        <f>SUM(J20:J24)</f>
        <v>0</v>
      </c>
      <c r="K25" s="233"/>
      <c r="L25" s="63"/>
    </row>
    <row r="26" spans="2:13" x14ac:dyDescent="0.2">
      <c r="B26" s="62"/>
      <c r="C26" s="24"/>
      <c r="D26" s="24"/>
      <c r="E26" s="24"/>
      <c r="F26" s="7"/>
      <c r="G26" s="24"/>
      <c r="H26" s="24"/>
      <c r="I26" s="48"/>
      <c r="J26" s="268"/>
      <c r="K26" s="361"/>
      <c r="L26" s="63"/>
    </row>
    <row r="27" spans="2:13" x14ac:dyDescent="0.2">
      <c r="B27" s="62"/>
      <c r="C27" s="71" t="s">
        <v>146</v>
      </c>
      <c r="D27" s="22"/>
      <c r="E27" s="24"/>
      <c r="F27" s="7"/>
      <c r="G27" s="24"/>
      <c r="H27" s="24"/>
      <c r="I27" s="48"/>
      <c r="J27" s="361"/>
      <c r="K27" s="361"/>
      <c r="L27" s="63"/>
    </row>
    <row r="28" spans="2:13" x14ac:dyDescent="0.2">
      <c r="B28" s="62"/>
      <c r="C28" s="49" t="s">
        <v>169</v>
      </c>
      <c r="D28" s="24"/>
      <c r="E28" s="24"/>
      <c r="F28" s="7"/>
      <c r="G28" s="24"/>
      <c r="H28" s="24"/>
      <c r="I28" s="48"/>
      <c r="J28" s="284" t="s">
        <v>25</v>
      </c>
      <c r="K28" s="362"/>
      <c r="L28" s="63"/>
    </row>
    <row r="29" spans="2:13" x14ac:dyDescent="0.2">
      <c r="B29" s="62"/>
      <c r="C29" s="6"/>
      <c r="D29" s="21" t="s">
        <v>166</v>
      </c>
      <c r="E29" s="24"/>
      <c r="F29" s="7"/>
      <c r="G29" s="24"/>
      <c r="H29" s="24"/>
      <c r="I29" s="48"/>
      <c r="J29" s="357" t="str">
        <f>IF(C29=0,"",K29)</f>
        <v/>
      </c>
      <c r="K29" s="358" t="e">
        <f>IF(AND(C29&lt;&gt;0,C29&lt;=1),1,1/C29)</f>
        <v>#DIV/0!</v>
      </c>
      <c r="L29" s="63"/>
    </row>
    <row r="30" spans="2:13" x14ac:dyDescent="0.2">
      <c r="B30" s="62"/>
      <c r="C30" s="6"/>
      <c r="D30" s="20" t="s">
        <v>167</v>
      </c>
      <c r="E30" s="24"/>
      <c r="F30" s="7"/>
      <c r="G30" s="24"/>
      <c r="H30" s="24"/>
      <c r="I30" s="48"/>
      <c r="J30" s="357" t="str">
        <f t="shared" ref="J30:J33" si="2">IF(C30=0,"",K30)</f>
        <v/>
      </c>
      <c r="K30" s="358" t="e">
        <f t="shared" ref="K30:K33" si="3">IF(AND(C30&lt;&gt;0,C30&lt;=1),1,1/C30)</f>
        <v>#DIV/0!</v>
      </c>
      <c r="L30" s="63"/>
    </row>
    <row r="31" spans="2:13" x14ac:dyDescent="0.2">
      <c r="B31" s="62"/>
      <c r="C31" s="6"/>
      <c r="D31" s="20" t="s">
        <v>141</v>
      </c>
      <c r="E31" s="24"/>
      <c r="F31" s="7"/>
      <c r="G31" s="24"/>
      <c r="H31" s="24"/>
      <c r="I31" s="48"/>
      <c r="J31" s="357" t="str">
        <f t="shared" si="2"/>
        <v/>
      </c>
      <c r="K31" s="358" t="e">
        <f t="shared" si="3"/>
        <v>#DIV/0!</v>
      </c>
      <c r="L31" s="63"/>
    </row>
    <row r="32" spans="2:13" x14ac:dyDescent="0.2">
      <c r="B32" s="62"/>
      <c r="C32" s="6"/>
      <c r="D32" s="20" t="s">
        <v>142</v>
      </c>
      <c r="E32" s="24"/>
      <c r="F32" s="7"/>
      <c r="G32" s="24"/>
      <c r="H32" s="24"/>
      <c r="I32" s="48"/>
      <c r="J32" s="357" t="str">
        <f t="shared" si="2"/>
        <v/>
      </c>
      <c r="K32" s="358" t="e">
        <f t="shared" si="3"/>
        <v>#DIV/0!</v>
      </c>
      <c r="L32" s="63"/>
    </row>
    <row r="33" spans="2:15" ht="13.5" thickBot="1" x14ac:dyDescent="0.25">
      <c r="B33" s="62"/>
      <c r="C33" s="6"/>
      <c r="D33" s="20" t="s">
        <v>143</v>
      </c>
      <c r="E33" s="24"/>
      <c r="F33" s="7"/>
      <c r="G33" s="24"/>
      <c r="H33" s="24"/>
      <c r="I33" s="48"/>
      <c r="J33" s="357" t="str">
        <f t="shared" si="2"/>
        <v/>
      </c>
      <c r="K33" s="358" t="e">
        <f t="shared" si="3"/>
        <v>#DIV/0!</v>
      </c>
      <c r="L33" s="63"/>
    </row>
    <row r="34" spans="2:15" ht="13.5" thickTop="1" x14ac:dyDescent="0.2">
      <c r="B34" s="62"/>
      <c r="C34" s="24"/>
      <c r="D34" s="24"/>
      <c r="E34" s="24"/>
      <c r="F34" s="7"/>
      <c r="G34" s="24"/>
      <c r="H34" s="24"/>
      <c r="I34" s="77" t="s">
        <v>235</v>
      </c>
      <c r="J34" s="360">
        <f>SUM(J29:J33)</f>
        <v>0</v>
      </c>
      <c r="K34" s="361"/>
      <c r="L34" s="63"/>
    </row>
    <row r="35" spans="2:15" x14ac:dyDescent="0.2">
      <c r="B35" s="62"/>
      <c r="C35" s="24"/>
      <c r="D35" s="24"/>
      <c r="E35" s="24"/>
      <c r="F35" s="7"/>
      <c r="G35" s="24"/>
      <c r="H35" s="24"/>
      <c r="I35" s="48"/>
      <c r="J35" s="361"/>
      <c r="K35" s="361"/>
      <c r="L35" s="63"/>
    </row>
    <row r="36" spans="2:15" ht="13.5" thickBot="1" x14ac:dyDescent="0.25">
      <c r="B36" s="62"/>
      <c r="C36" s="24"/>
      <c r="D36" s="24"/>
      <c r="E36" s="24"/>
      <c r="F36" s="7"/>
      <c r="G36" s="24"/>
      <c r="H36" s="24"/>
      <c r="I36" s="8"/>
      <c r="J36" s="8"/>
      <c r="K36" s="17"/>
      <c r="L36" s="63"/>
    </row>
    <row r="37" spans="2:15" ht="14.25" thickTop="1" thickBot="1" x14ac:dyDescent="0.25">
      <c r="B37" s="62"/>
      <c r="C37" s="24"/>
      <c r="D37" s="24"/>
      <c r="E37" s="24"/>
      <c r="F37" s="7"/>
      <c r="G37" s="24"/>
      <c r="H37" s="24"/>
      <c r="I37" s="363" t="s">
        <v>236</v>
      </c>
      <c r="J37" s="364">
        <f>J25+J34</f>
        <v>0</v>
      </c>
      <c r="K37" s="8"/>
      <c r="L37" s="63"/>
    </row>
    <row r="38" spans="2:15" ht="13.5" thickTop="1" x14ac:dyDescent="0.2">
      <c r="B38" s="62"/>
      <c r="C38" s="24"/>
      <c r="D38" s="24"/>
      <c r="E38" s="24"/>
      <c r="F38" s="7"/>
      <c r="G38" s="24"/>
      <c r="H38" s="24"/>
      <c r="I38" s="24"/>
      <c r="J38" s="24"/>
      <c r="K38" s="24"/>
      <c r="L38" s="63"/>
    </row>
    <row r="39" spans="2:15" ht="13.5" thickBot="1" x14ac:dyDescent="0.25">
      <c r="B39" s="64"/>
      <c r="C39" s="65"/>
      <c r="D39" s="65"/>
      <c r="E39" s="65"/>
      <c r="F39" s="65"/>
      <c r="G39" s="65"/>
      <c r="H39" s="65"/>
      <c r="I39" s="65"/>
      <c r="J39" s="65"/>
      <c r="K39" s="65"/>
      <c r="L39" s="73"/>
    </row>
    <row r="41" spans="2:15" x14ac:dyDescent="0.2">
      <c r="B41" s="418" t="s">
        <v>12</v>
      </c>
      <c r="C41" s="291"/>
      <c r="D41" s="291"/>
      <c r="E41" s="291"/>
      <c r="F41" s="291"/>
      <c r="G41" s="291"/>
      <c r="H41" s="291"/>
      <c r="I41" s="341"/>
      <c r="J41" s="291"/>
      <c r="K41" s="341"/>
      <c r="L41" s="291"/>
      <c r="M41" s="291"/>
      <c r="N41" s="291"/>
      <c r="O41" s="291"/>
    </row>
    <row r="42" spans="2:15" x14ac:dyDescent="0.2">
      <c r="B42" s="291"/>
      <c r="C42" s="291"/>
      <c r="D42" s="291"/>
      <c r="E42" s="291"/>
      <c r="F42" s="291"/>
      <c r="G42" s="291"/>
      <c r="H42" s="341"/>
      <c r="I42" s="291"/>
      <c r="J42" s="341"/>
      <c r="K42" s="291"/>
      <c r="L42" s="291"/>
      <c r="M42" s="291"/>
      <c r="N42" s="291"/>
    </row>
    <row r="43" spans="2:15" x14ac:dyDescent="0.2">
      <c r="B43" s="291"/>
      <c r="C43" s="291"/>
      <c r="D43" s="291"/>
      <c r="E43" s="291"/>
      <c r="F43" s="291"/>
      <c r="G43" s="291"/>
      <c r="H43" s="341"/>
      <c r="I43" s="291"/>
      <c r="J43" s="341"/>
      <c r="K43" s="291"/>
      <c r="L43" s="291"/>
      <c r="M43" s="291"/>
      <c r="N43" s="291"/>
    </row>
    <row r="44" spans="2:15" x14ac:dyDescent="0.2">
      <c r="B44" s="291"/>
      <c r="C44" s="291" t="s">
        <v>13</v>
      </c>
      <c r="D44" s="291"/>
      <c r="E44" s="291"/>
      <c r="F44" s="419">
        <f>'Traffic &amp; Accidents'!D8</f>
        <v>0</v>
      </c>
      <c r="H44" s="291" t="s">
        <v>14</v>
      </c>
      <c r="I44" s="291"/>
      <c r="J44" s="419">
        <f>'Traffic &amp; Accidents'!E8</f>
        <v>0</v>
      </c>
      <c r="K44" s="81"/>
      <c r="L44" s="291"/>
      <c r="M44" s="291"/>
      <c r="N44" s="291"/>
    </row>
    <row r="45" spans="2:15" x14ac:dyDescent="0.2">
      <c r="B45" s="291"/>
      <c r="C45" s="291" t="s">
        <v>15</v>
      </c>
      <c r="D45" s="291"/>
      <c r="E45" s="291"/>
      <c r="F45" s="291"/>
      <c r="H45" s="291"/>
      <c r="I45" s="291"/>
      <c r="J45" s="341"/>
      <c r="K45" s="291"/>
      <c r="L45" s="291"/>
      <c r="M45" s="291"/>
      <c r="N45" s="291"/>
    </row>
    <row r="46" spans="2:15" x14ac:dyDescent="0.2">
      <c r="B46" s="291"/>
      <c r="C46" s="291" t="s">
        <v>16</v>
      </c>
      <c r="D46" s="291"/>
      <c r="E46" s="291"/>
      <c r="F46" s="419">
        <f>'Traffic &amp; Accidents'!D9</f>
        <v>0</v>
      </c>
      <c r="H46" s="291" t="s">
        <v>17</v>
      </c>
      <c r="I46" s="291"/>
      <c r="J46" s="419">
        <f>'Traffic &amp; Accidents'!E9</f>
        <v>0</v>
      </c>
      <c r="K46" s="81"/>
      <c r="L46" s="291"/>
      <c r="M46" s="291"/>
      <c r="N46" s="291"/>
    </row>
    <row r="47" spans="2:15" x14ac:dyDescent="0.2">
      <c r="B47" s="291"/>
      <c r="C47" s="291"/>
      <c r="D47" s="291"/>
      <c r="E47" s="291"/>
      <c r="F47" s="291"/>
      <c r="G47" s="291"/>
      <c r="H47" s="341"/>
      <c r="I47" s="291"/>
      <c r="J47" s="341"/>
      <c r="K47" s="291"/>
      <c r="L47" s="291"/>
      <c r="M47" s="291"/>
      <c r="N47" s="291"/>
    </row>
    <row r="48" spans="2:15" x14ac:dyDescent="0.2">
      <c r="B48" s="291"/>
      <c r="C48" s="291" t="s">
        <v>18</v>
      </c>
      <c r="D48" s="291"/>
      <c r="E48" s="291"/>
      <c r="F48" s="291"/>
      <c r="G48" s="291"/>
      <c r="H48" s="341"/>
      <c r="I48" s="291"/>
      <c r="J48" s="341"/>
      <c r="K48" s="291"/>
      <c r="L48" s="291"/>
      <c r="M48" s="291"/>
      <c r="N48" s="291"/>
    </row>
    <row r="49" spans="2:14" x14ac:dyDescent="0.2">
      <c r="B49" s="291"/>
      <c r="C49" s="291" t="s">
        <v>19</v>
      </c>
      <c r="D49" s="291"/>
      <c r="E49" s="291"/>
      <c r="F49" s="291"/>
      <c r="G49" s="291"/>
      <c r="H49" s="341"/>
      <c r="I49" s="291"/>
      <c r="J49" s="341"/>
      <c r="K49" s="291"/>
      <c r="L49" s="291"/>
      <c r="M49" s="291"/>
      <c r="N49" s="291"/>
    </row>
    <row r="50" spans="2:14" x14ac:dyDescent="0.2">
      <c r="B50" s="291"/>
      <c r="C50" s="291"/>
      <c r="D50" s="291"/>
      <c r="E50" s="291"/>
      <c r="F50" s="291"/>
      <c r="G50" s="291"/>
      <c r="H50" s="341"/>
      <c r="I50" s="291"/>
      <c r="J50" s="341"/>
      <c r="K50" s="291"/>
      <c r="L50" s="291"/>
    </row>
    <row r="51" spans="2:14" x14ac:dyDescent="0.2">
      <c r="B51" s="291"/>
      <c r="C51" s="291"/>
      <c r="D51" s="291"/>
      <c r="E51" s="291"/>
      <c r="F51" s="291"/>
      <c r="G51" s="291"/>
      <c r="H51" s="341"/>
      <c r="I51" s="291"/>
      <c r="J51" s="341"/>
      <c r="K51" s="420" t="s">
        <v>85</v>
      </c>
      <c r="L51" s="420"/>
    </row>
    <row r="52" spans="2:14" x14ac:dyDescent="0.2">
      <c r="C52" s="291" t="s">
        <v>20</v>
      </c>
      <c r="D52" s="291"/>
      <c r="E52" s="291"/>
      <c r="F52" s="291"/>
      <c r="G52" s="291"/>
      <c r="H52" s="341"/>
      <c r="I52" s="291"/>
      <c r="K52" s="291"/>
      <c r="L52" s="291"/>
    </row>
    <row r="53" spans="2:14" x14ac:dyDescent="0.2">
      <c r="B53" s="291"/>
      <c r="E53" s="291" t="s">
        <v>11</v>
      </c>
      <c r="F53" s="291"/>
      <c r="G53" s="291"/>
      <c r="H53" s="341"/>
      <c r="I53" s="291"/>
      <c r="J53" s="341"/>
      <c r="K53" s="421" t="s">
        <v>86</v>
      </c>
      <c r="L53" s="421" t="s">
        <v>86</v>
      </c>
    </row>
    <row r="54" spans="2:14" x14ac:dyDescent="0.2">
      <c r="B54" s="291" t="s">
        <v>22</v>
      </c>
      <c r="C54" s="341" t="s">
        <v>21</v>
      </c>
      <c r="D54" s="341"/>
      <c r="G54" s="341" t="s">
        <v>21</v>
      </c>
      <c r="H54" s="341"/>
      <c r="I54" s="291"/>
      <c r="J54" s="341"/>
      <c r="K54" s="421" t="s">
        <v>75</v>
      </c>
      <c r="L54" s="421" t="s">
        <v>87</v>
      </c>
    </row>
    <row r="55" spans="2:14" x14ac:dyDescent="0.2">
      <c r="B55" s="291" t="s">
        <v>26</v>
      </c>
      <c r="C55" s="386" t="s">
        <v>23</v>
      </c>
      <c r="D55" s="341"/>
      <c r="G55" s="386" t="s">
        <v>24</v>
      </c>
      <c r="I55" s="386" t="s">
        <v>25</v>
      </c>
      <c r="J55" s="341"/>
      <c r="K55" s="422" t="s">
        <v>88</v>
      </c>
      <c r="L55" s="422" t="s">
        <v>88</v>
      </c>
    </row>
    <row r="56" spans="2:14" x14ac:dyDescent="0.2">
      <c r="B56" s="291"/>
      <c r="C56" s="341"/>
      <c r="D56" s="341"/>
      <c r="F56" s="341"/>
      <c r="I56" s="341"/>
      <c r="J56" s="341"/>
      <c r="K56" s="421"/>
      <c r="L56" s="421"/>
    </row>
    <row r="57" spans="2:14" x14ac:dyDescent="0.2">
      <c r="B57" s="291"/>
      <c r="C57" s="423" t="s">
        <v>96</v>
      </c>
      <c r="D57" s="341"/>
      <c r="E57" s="424" t="s">
        <v>49</v>
      </c>
      <c r="G57" s="423" t="s">
        <v>95</v>
      </c>
      <c r="I57" s="341">
        <v>3</v>
      </c>
      <c r="J57" s="341"/>
      <c r="K57" s="341">
        <f>IF('Traffic &amp; Accidents'!F44=0,0,K58)</f>
        <v>0</v>
      </c>
      <c r="L57" s="341">
        <f>IF('Traffic &amp; Accidents'!F46=0,0,L58)</f>
        <v>0</v>
      </c>
    </row>
    <row r="58" spans="2:14" x14ac:dyDescent="0.2">
      <c r="B58" s="291"/>
      <c r="C58" s="341" t="s">
        <v>27</v>
      </c>
      <c r="D58" s="341"/>
      <c r="G58" s="341" t="s">
        <v>28</v>
      </c>
      <c r="I58" s="341">
        <v>7</v>
      </c>
      <c r="J58" s="341"/>
      <c r="K58" s="425">
        <f>IF(AND('Traffic &amp; Accidents'!F44&lt;501,'Traffic &amp; Accidents'!F44&lt;&gt;0),'Traffic &amp; Accidents'!I57,K59)</f>
        <v>7</v>
      </c>
      <c r="L58" s="425">
        <f>IF(AND('Traffic &amp; Accidents'!F46&lt;51,'Traffic &amp; Accidents'!F46&lt;&gt;0),'Traffic &amp; Accidents'!I57,L59)</f>
        <v>7</v>
      </c>
    </row>
    <row r="59" spans="2:14" x14ac:dyDescent="0.2">
      <c r="B59" s="291"/>
      <c r="C59" s="341" t="s">
        <v>29</v>
      </c>
      <c r="D59" s="341"/>
      <c r="G59" s="341" t="s">
        <v>30</v>
      </c>
      <c r="I59" s="341">
        <v>10</v>
      </c>
      <c r="J59" s="341"/>
      <c r="K59" s="425">
        <f>IF('Traffic &amp; Accidents'!F44&lt;1001,'Traffic &amp; Accidents'!I58,K60)</f>
        <v>7</v>
      </c>
      <c r="L59" s="425">
        <f>IF('Traffic &amp; Accidents'!F46&lt;101,'Traffic &amp; Accidents'!I58,L60)</f>
        <v>7</v>
      </c>
    </row>
    <row r="60" spans="2:14" x14ac:dyDescent="0.2">
      <c r="B60" s="291"/>
      <c r="C60" s="341" t="s">
        <v>31</v>
      </c>
      <c r="D60" s="341"/>
      <c r="G60" s="341" t="s">
        <v>32</v>
      </c>
      <c r="I60" s="341">
        <v>15</v>
      </c>
      <c r="J60" s="341"/>
      <c r="K60" s="425">
        <f>IF('Traffic &amp; Accidents'!F44&lt;2001,'Traffic &amp; Accidents'!I59,K61)</f>
        <v>10</v>
      </c>
      <c r="L60" s="425">
        <f>IF('Traffic &amp; Accidents'!F46&lt;201,'Traffic &amp; Accidents'!I59,L61)</f>
        <v>10</v>
      </c>
    </row>
    <row r="61" spans="2:14" x14ac:dyDescent="0.2">
      <c r="B61" s="291"/>
      <c r="C61" s="423" t="s">
        <v>93</v>
      </c>
      <c r="D61" s="341"/>
      <c r="G61" s="423" t="s">
        <v>94</v>
      </c>
      <c r="I61" s="341">
        <v>20</v>
      </c>
      <c r="J61" s="341"/>
      <c r="K61" s="425">
        <f>IF('Traffic &amp; Accidents'!F44&lt;5001,'Traffic &amp; Accidents'!I60,K62)</f>
        <v>15</v>
      </c>
      <c r="L61" s="425">
        <f>IF('Traffic &amp; Accidents'!F46&lt;501,'Traffic &amp; Accidents'!I60,L62)</f>
        <v>15</v>
      </c>
    </row>
    <row r="62" spans="2:14" x14ac:dyDescent="0.2">
      <c r="B62" s="291"/>
      <c r="I62" s="291"/>
      <c r="J62" s="341"/>
      <c r="K62" s="425" t="str">
        <f>IF('Traffic &amp; Accidents'!F44&gt;=5001,'Traffic &amp; Accidents'!I61,"")</f>
        <v/>
      </c>
      <c r="L62" s="425" t="str">
        <f>IF('Traffic &amp; Accidents'!F46&gt;=501,'Traffic &amp; Accidents'!I61,"")</f>
        <v/>
      </c>
    </row>
    <row r="63" spans="2:14" x14ac:dyDescent="0.2">
      <c r="B63" s="291"/>
      <c r="I63" s="291"/>
      <c r="J63" s="341"/>
      <c r="K63" s="425"/>
      <c r="L63" s="425"/>
    </row>
    <row r="64" spans="2:14" x14ac:dyDescent="0.2">
      <c r="B64" s="120"/>
      <c r="I64" s="291"/>
      <c r="J64" s="341"/>
      <c r="K64" s="425"/>
      <c r="L64" s="425"/>
    </row>
    <row r="65" spans="2:14" x14ac:dyDescent="0.2">
      <c r="B65" s="150"/>
      <c r="C65" s="291"/>
      <c r="D65" s="291"/>
      <c r="E65" s="291"/>
      <c r="F65" s="426" t="s">
        <v>33</v>
      </c>
      <c r="G65" s="291"/>
      <c r="H65" s="341"/>
      <c r="I65" s="291"/>
      <c r="J65" s="341"/>
      <c r="K65" s="427">
        <f>IF(F46&gt;(F44/10),'Traffic &amp; Accidents'!L57,'Traffic &amp; Accidents'!K57)</f>
        <v>0</v>
      </c>
      <c r="L65" s="291"/>
    </row>
    <row r="66" spans="2:14" x14ac:dyDescent="0.2">
      <c r="B66" s="291"/>
      <c r="C66" s="291"/>
      <c r="D66" s="291"/>
      <c r="E66" s="291"/>
      <c r="F66" s="291"/>
      <c r="G66" s="291"/>
      <c r="H66" s="341"/>
      <c r="I66" s="291"/>
      <c r="J66" s="341"/>
      <c r="K66" s="291"/>
      <c r="L66" s="291"/>
    </row>
    <row r="67" spans="2:14" x14ac:dyDescent="0.2">
      <c r="C67" s="291"/>
      <c r="D67" s="291"/>
      <c r="E67" s="291"/>
      <c r="F67" s="291"/>
      <c r="G67" s="291"/>
      <c r="H67" s="341"/>
      <c r="I67" s="291"/>
      <c r="J67" s="341"/>
      <c r="K67" s="291"/>
      <c r="L67" s="291"/>
      <c r="M67" s="291"/>
    </row>
    <row r="68" spans="2:14" x14ac:dyDescent="0.2">
      <c r="B68" s="291"/>
      <c r="C68" s="291"/>
      <c r="D68" s="291"/>
      <c r="E68" s="291"/>
      <c r="F68" s="291"/>
      <c r="G68" s="291"/>
      <c r="H68" s="341"/>
      <c r="I68" s="291"/>
      <c r="J68" s="341"/>
      <c r="K68" s="291"/>
      <c r="L68" s="291"/>
      <c r="M68" s="291"/>
      <c r="N68" s="291"/>
    </row>
    <row r="69" spans="2:14" x14ac:dyDescent="0.2">
      <c r="B69" s="418" t="s">
        <v>34</v>
      </c>
      <c r="C69" s="291"/>
      <c r="D69" s="291"/>
      <c r="E69" s="291"/>
      <c r="F69" s="291"/>
      <c r="G69" s="291"/>
      <c r="H69" s="341"/>
      <c r="I69" s="291"/>
      <c r="J69" s="341"/>
      <c r="K69" s="291"/>
      <c r="L69" s="291"/>
      <c r="M69" s="291"/>
      <c r="N69" s="291"/>
    </row>
    <row r="70" spans="2:14" x14ac:dyDescent="0.2">
      <c r="B70" s="291"/>
      <c r="C70" s="291"/>
      <c r="D70" s="291"/>
      <c r="E70" s="291"/>
      <c r="F70" s="291"/>
      <c r="G70" s="291"/>
      <c r="H70" s="341"/>
      <c r="I70" s="291"/>
      <c r="J70" s="341"/>
      <c r="K70" s="291"/>
      <c r="L70" s="291"/>
      <c r="M70" s="291"/>
      <c r="N70" s="291"/>
    </row>
    <row r="71" spans="2:14" x14ac:dyDescent="0.2">
      <c r="B71" s="291"/>
      <c r="C71" s="291"/>
      <c r="D71" s="291"/>
      <c r="E71" s="291"/>
      <c r="F71" s="291"/>
      <c r="G71" s="291"/>
      <c r="H71" s="341"/>
      <c r="I71" s="291"/>
      <c r="J71" s="341"/>
      <c r="K71" s="291"/>
      <c r="L71" s="291"/>
      <c r="M71" s="291"/>
      <c r="N71" s="291"/>
    </row>
    <row r="72" spans="2:14" x14ac:dyDescent="0.2">
      <c r="B72" s="291"/>
      <c r="C72" s="291"/>
      <c r="D72" s="291"/>
      <c r="E72" s="291"/>
      <c r="F72" s="291"/>
      <c r="G72" s="291"/>
      <c r="H72" s="341"/>
      <c r="I72" s="291"/>
      <c r="J72" s="341"/>
      <c r="K72" s="291"/>
      <c r="L72" s="291"/>
      <c r="M72" s="291"/>
      <c r="N72" s="291"/>
    </row>
    <row r="73" spans="2:14" x14ac:dyDescent="0.2">
      <c r="B73" s="291"/>
      <c r="C73" s="291"/>
      <c r="D73" s="291"/>
      <c r="E73" s="291" t="s">
        <v>35</v>
      </c>
      <c r="F73" s="291"/>
      <c r="G73" s="291"/>
      <c r="H73" s="341"/>
      <c r="I73" s="291"/>
      <c r="J73" s="341"/>
      <c r="K73" s="291"/>
      <c r="L73" s="291"/>
      <c r="M73" s="291"/>
      <c r="N73" s="291"/>
    </row>
    <row r="74" spans="2:14" x14ac:dyDescent="0.2">
      <c r="B74" s="291"/>
      <c r="C74" s="291"/>
      <c r="D74" s="291"/>
      <c r="E74" s="291" t="s">
        <v>36</v>
      </c>
      <c r="F74" s="291"/>
      <c r="G74" s="341"/>
      <c r="H74" s="291"/>
      <c r="I74" s="341"/>
      <c r="J74" s="291"/>
      <c r="K74" s="291"/>
      <c r="M74" s="291"/>
      <c r="N74" s="291"/>
    </row>
    <row r="75" spans="2:14" x14ac:dyDescent="0.2">
      <c r="B75" s="291"/>
      <c r="C75" s="272" t="s">
        <v>37</v>
      </c>
      <c r="D75" s="291" t="s">
        <v>11</v>
      </c>
      <c r="E75" s="428" t="s">
        <v>38</v>
      </c>
      <c r="F75" s="291"/>
      <c r="G75" s="428" t="s">
        <v>39</v>
      </c>
      <c r="I75" s="428" t="s">
        <v>40</v>
      </c>
      <c r="J75" s="291"/>
      <c r="M75" s="291"/>
      <c r="N75" s="291"/>
    </row>
    <row r="76" spans="2:14" x14ac:dyDescent="0.2">
      <c r="B76" s="291"/>
      <c r="C76" s="291"/>
      <c r="D76" s="291"/>
      <c r="E76" s="291"/>
      <c r="F76" s="291"/>
      <c r="G76" s="341"/>
      <c r="H76" s="291"/>
      <c r="I76" s="341"/>
      <c r="J76" s="291"/>
      <c r="K76" s="291"/>
      <c r="M76" s="291"/>
      <c r="N76" s="291"/>
    </row>
    <row r="77" spans="2:14" x14ac:dyDescent="0.2">
      <c r="B77" s="291"/>
      <c r="C77" s="353">
        <f ca="1">C79-730</f>
        <v>43638</v>
      </c>
      <c r="D77" s="341"/>
      <c r="E77" s="419">
        <v>0</v>
      </c>
      <c r="F77" s="341"/>
      <c r="G77" s="419">
        <v>0</v>
      </c>
      <c r="H77" s="341"/>
      <c r="I77" s="419">
        <v>0</v>
      </c>
      <c r="J77" s="291"/>
      <c r="K77" s="291"/>
      <c r="M77" s="291"/>
      <c r="N77" s="291"/>
    </row>
    <row r="78" spans="2:14" x14ac:dyDescent="0.2">
      <c r="B78" s="291"/>
      <c r="C78" s="353">
        <f ca="1">C79-365</f>
        <v>44003</v>
      </c>
      <c r="D78" s="341"/>
      <c r="E78" s="419">
        <v>0</v>
      </c>
      <c r="F78" s="341"/>
      <c r="G78" s="419">
        <v>0</v>
      </c>
      <c r="H78" s="341"/>
      <c r="I78" s="419">
        <v>0</v>
      </c>
      <c r="J78" s="291"/>
      <c r="K78" s="291"/>
      <c r="M78" s="291"/>
      <c r="N78" s="291"/>
    </row>
    <row r="79" spans="2:14" x14ac:dyDescent="0.2">
      <c r="C79" s="354">
        <f ca="1">(TODAY()-365)</f>
        <v>44368</v>
      </c>
      <c r="D79" s="341"/>
      <c r="E79" s="429">
        <v>0</v>
      </c>
      <c r="F79" s="341"/>
      <c r="G79" s="429">
        <v>0</v>
      </c>
      <c r="H79" s="341"/>
      <c r="I79" s="429">
        <v>0</v>
      </c>
      <c r="J79" s="291"/>
      <c r="K79" s="291"/>
      <c r="M79" s="291"/>
      <c r="N79" s="291"/>
    </row>
    <row r="80" spans="2:14" x14ac:dyDescent="0.2">
      <c r="C80" s="341"/>
      <c r="D80" s="341"/>
      <c r="E80" s="341"/>
      <c r="F80" s="341"/>
      <c r="G80" s="341"/>
      <c r="H80" s="341"/>
      <c r="I80" s="341"/>
      <c r="J80" s="291"/>
      <c r="K80" s="291"/>
      <c r="M80" s="291"/>
      <c r="N80" s="291"/>
    </row>
    <row r="81" spans="2:15" x14ac:dyDescent="0.2">
      <c r="C81" s="291" t="s">
        <v>41</v>
      </c>
      <c r="D81" s="341"/>
      <c r="E81" s="430">
        <f>'Traffic &amp; Accidents'!H7</f>
        <v>0</v>
      </c>
      <c r="F81" s="341"/>
      <c r="G81" s="430">
        <f>'Traffic &amp; Accidents'!H8</f>
        <v>0</v>
      </c>
      <c r="H81" s="341"/>
      <c r="I81" s="430">
        <f>'Traffic &amp; Accidents'!H9</f>
        <v>0</v>
      </c>
      <c r="J81" s="291"/>
      <c r="K81" s="291"/>
      <c r="M81" s="431"/>
      <c r="N81" s="291"/>
    </row>
    <row r="82" spans="2:15" x14ac:dyDescent="0.2">
      <c r="C82" s="291"/>
      <c r="D82" s="341"/>
      <c r="E82" s="432" t="s">
        <v>42</v>
      </c>
      <c r="F82" s="341"/>
      <c r="G82" s="432" t="s">
        <v>43</v>
      </c>
      <c r="H82" s="341"/>
      <c r="I82" s="432" t="s">
        <v>44</v>
      </c>
      <c r="M82" s="291"/>
      <c r="N82" s="291"/>
    </row>
    <row r="83" spans="2:15" x14ac:dyDescent="0.2">
      <c r="B83" s="291"/>
      <c r="C83" s="291"/>
      <c r="D83" s="341"/>
      <c r="E83" s="341"/>
      <c r="F83" s="341"/>
      <c r="G83" s="341"/>
      <c r="H83" s="341"/>
      <c r="I83" s="341"/>
      <c r="J83" s="291"/>
      <c r="K83" s="291"/>
      <c r="M83" s="431"/>
      <c r="N83" s="291"/>
    </row>
    <row r="84" spans="2:15" x14ac:dyDescent="0.2">
      <c r="B84" s="291"/>
      <c r="C84" s="291" t="s">
        <v>45</v>
      </c>
      <c r="D84" s="341"/>
      <c r="E84" s="433">
        <f>E81*1</f>
        <v>0</v>
      </c>
      <c r="F84" s="341" t="s">
        <v>46</v>
      </c>
      <c r="G84" s="433">
        <f>G81*2</f>
        <v>0</v>
      </c>
      <c r="H84" s="341" t="s">
        <v>46</v>
      </c>
      <c r="I84" s="433">
        <f>I81*5</f>
        <v>0</v>
      </c>
      <c r="J84" s="341"/>
      <c r="M84" s="291"/>
      <c r="N84" s="291"/>
    </row>
    <row r="85" spans="2:15" x14ac:dyDescent="0.2">
      <c r="B85" s="291"/>
      <c r="C85" s="291"/>
      <c r="D85" s="291"/>
      <c r="E85" s="291"/>
      <c r="F85" s="291"/>
      <c r="G85" s="291"/>
      <c r="H85" s="341"/>
      <c r="I85" s="291"/>
      <c r="J85" s="341"/>
      <c r="K85" s="291"/>
      <c r="L85" s="291"/>
      <c r="M85" s="291"/>
      <c r="N85" s="291"/>
    </row>
    <row r="86" spans="2:15" x14ac:dyDescent="0.2">
      <c r="B86" s="291"/>
      <c r="C86" s="291"/>
      <c r="D86" s="291"/>
      <c r="E86" s="291"/>
      <c r="F86" s="291"/>
      <c r="G86" s="291"/>
      <c r="H86" s="341"/>
      <c r="I86" s="291"/>
      <c r="J86" s="341"/>
      <c r="K86" s="291"/>
      <c r="L86" s="291"/>
      <c r="M86" s="291"/>
      <c r="N86" s="291"/>
    </row>
    <row r="87" spans="2:15" x14ac:dyDescent="0.2">
      <c r="B87" s="291"/>
      <c r="C87" s="291"/>
      <c r="D87" s="291"/>
      <c r="E87" s="291"/>
      <c r="G87" s="291"/>
      <c r="H87" s="341"/>
      <c r="I87" s="291"/>
      <c r="J87" s="341"/>
      <c r="K87" s="291"/>
      <c r="L87" s="291"/>
      <c r="N87" s="291"/>
    </row>
    <row r="88" spans="2:15" x14ac:dyDescent="0.2">
      <c r="B88" s="291" t="s">
        <v>11</v>
      </c>
      <c r="C88" s="291"/>
      <c r="D88" s="291"/>
      <c r="E88" s="291"/>
      <c r="F88" s="426" t="s">
        <v>47</v>
      </c>
      <c r="M88" s="433">
        <f>SUM(E84,G84,I84)</f>
        <v>0</v>
      </c>
      <c r="N88" s="291"/>
    </row>
    <row r="89" spans="2:15" x14ac:dyDescent="0.2">
      <c r="B89" s="291"/>
      <c r="C89" s="291"/>
      <c r="D89" s="291"/>
      <c r="E89" s="291"/>
      <c r="G89" s="434" t="s">
        <v>48</v>
      </c>
      <c r="I89" s="291"/>
      <c r="J89" s="341"/>
      <c r="N89" s="291"/>
    </row>
    <row r="90" spans="2:15" x14ac:dyDescent="0.2">
      <c r="B90" s="291"/>
      <c r="C90" s="291"/>
      <c r="D90" s="291"/>
      <c r="E90" s="291"/>
      <c r="F90" s="291"/>
      <c r="G90" s="291"/>
      <c r="I90" s="341"/>
      <c r="K90" s="341"/>
      <c r="L90" s="291"/>
      <c r="M90" s="291"/>
      <c r="N90" s="291"/>
      <c r="O90" s="291"/>
    </row>
    <row r="91" spans="2:15" x14ac:dyDescent="0.2">
      <c r="B91" s="291"/>
      <c r="C91" s="291"/>
      <c r="D91" s="291"/>
      <c r="E91" s="291"/>
      <c r="F91" s="291"/>
      <c r="G91" s="291"/>
      <c r="I91" s="341"/>
      <c r="K91" s="341"/>
      <c r="L91" s="291"/>
      <c r="M91" s="291"/>
      <c r="N91" s="291"/>
      <c r="O91" s="291"/>
    </row>
  </sheetData>
  <sheetProtection password="EC65" sheet="1" objects="1" scenarios="1" selectLockedCells="1"/>
  <mergeCells count="6">
    <mergeCell ref="C16:F16"/>
    <mergeCell ref="H4:I4"/>
    <mergeCell ref="C4:D4"/>
    <mergeCell ref="F4:G4"/>
    <mergeCell ref="C11:E11"/>
    <mergeCell ref="G5:I6"/>
  </mergeCells>
  <conditionalFormatting sqref="J34">
    <cfRule type="expression" dxfId="4" priority="1" stopIfTrue="1">
      <formula>ISERROR($M$240)</formula>
    </cfRule>
  </conditionalFormatting>
  <conditionalFormatting sqref="J25:J26">
    <cfRule type="expression" dxfId="3" priority="2" stopIfTrue="1">
      <formula>ISERROR($M$230)</formula>
    </cfRule>
  </conditionalFormatting>
  <pageMargins left="0.7" right="0.7" top="0.75" bottom="0.75" header="0.3" footer="0.3"/>
  <pageSetup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P49"/>
  <sheetViews>
    <sheetView showGridLines="0" workbookViewId="0">
      <selection activeCell="F5" sqref="F5"/>
    </sheetView>
  </sheetViews>
  <sheetFormatPr defaultColWidth="7.7109375" defaultRowHeight="12.75" x14ac:dyDescent="0.2"/>
  <cols>
    <col min="1" max="1" width="7.7109375" style="142"/>
    <col min="2" max="2" width="2.85546875" style="142" customWidth="1"/>
    <col min="3" max="12" width="7.7109375" style="142"/>
    <col min="13" max="13" width="3" style="142" customWidth="1"/>
    <col min="14" max="16384" width="7.7109375" style="142"/>
  </cols>
  <sheetData>
    <row r="1" spans="3:14" ht="13.5" thickBot="1" x14ac:dyDescent="0.25">
      <c r="D1" s="79"/>
      <c r="E1" s="273"/>
      <c r="F1" s="79"/>
      <c r="G1" s="79"/>
      <c r="H1" s="282"/>
    </row>
    <row r="2" spans="3:14" x14ac:dyDescent="0.2">
      <c r="C2" s="59"/>
      <c r="D2" s="60"/>
      <c r="E2" s="60"/>
      <c r="F2" s="60"/>
      <c r="G2" s="60"/>
      <c r="H2" s="60"/>
      <c r="I2" s="60"/>
      <c r="J2" s="507" t="s">
        <v>245</v>
      </c>
      <c r="K2" s="507"/>
      <c r="L2" s="508"/>
    </row>
    <row r="3" spans="3:14" x14ac:dyDescent="0.2">
      <c r="C3" s="62"/>
      <c r="D3" s="506" t="s">
        <v>130</v>
      </c>
      <c r="E3" s="506"/>
      <c r="F3" s="506"/>
      <c r="G3" s="24"/>
      <c r="H3" s="24"/>
      <c r="I3" s="276"/>
      <c r="J3" s="509"/>
      <c r="K3" s="509"/>
      <c r="L3" s="510"/>
      <c r="M3" s="151"/>
    </row>
    <row r="4" spans="3:14" x14ac:dyDescent="0.2">
      <c r="C4" s="62"/>
      <c r="D4" s="284"/>
      <c r="E4" s="284"/>
      <c r="F4" s="284"/>
      <c r="G4" s="24"/>
      <c r="H4" s="24"/>
      <c r="I4" s="276"/>
      <c r="J4" s="509"/>
      <c r="K4" s="509"/>
      <c r="L4" s="510"/>
      <c r="M4" s="151"/>
    </row>
    <row r="5" spans="3:14" x14ac:dyDescent="0.2">
      <c r="C5" s="62"/>
      <c r="D5" s="24"/>
      <c r="E5" s="74" t="s">
        <v>78</v>
      </c>
      <c r="F5" s="6"/>
      <c r="G5" s="283"/>
      <c r="H5" s="285"/>
      <c r="I5" s="24"/>
      <c r="J5" s="509"/>
      <c r="K5" s="509"/>
      <c r="L5" s="510"/>
      <c r="M5" s="79"/>
    </row>
    <row r="6" spans="3:14" x14ac:dyDescent="0.2">
      <c r="C6" s="62"/>
      <c r="D6" s="24"/>
      <c r="E6" s="24"/>
      <c r="F6" s="24"/>
      <c r="G6" s="24"/>
      <c r="H6" s="24"/>
      <c r="I6" s="24"/>
      <c r="J6" s="509"/>
      <c r="K6" s="509"/>
      <c r="L6" s="510"/>
      <c r="M6" s="79"/>
    </row>
    <row r="7" spans="3:14" ht="13.5" thickBot="1" x14ac:dyDescent="0.25">
      <c r="C7" s="64"/>
      <c r="D7" s="67"/>
      <c r="E7" s="75"/>
      <c r="F7" s="66"/>
      <c r="G7" s="66"/>
      <c r="H7" s="286"/>
      <c r="I7" s="65"/>
      <c r="J7" s="65"/>
      <c r="K7" s="65"/>
      <c r="L7" s="73"/>
      <c r="M7" s="79"/>
    </row>
    <row r="10" spans="3:14" x14ac:dyDescent="0.2">
      <c r="C10" s="287" t="s">
        <v>174</v>
      </c>
      <c r="D10" s="288"/>
      <c r="E10" s="288"/>
      <c r="F10" s="288"/>
      <c r="G10" s="288"/>
      <c r="H10" s="289"/>
      <c r="I10" s="290"/>
      <c r="J10" s="290"/>
      <c r="K10" s="290"/>
      <c r="L10" s="290"/>
      <c r="M10" s="291"/>
      <c r="N10" s="291"/>
    </row>
    <row r="11" spans="3:14" ht="13.5" thickBot="1" x14ac:dyDescent="0.25">
      <c r="C11" s="292"/>
      <c r="D11" s="290"/>
      <c r="E11" s="290"/>
      <c r="F11" s="290"/>
      <c r="G11" s="290"/>
      <c r="H11" s="290"/>
      <c r="I11" s="290"/>
      <c r="J11" s="293"/>
      <c r="K11" s="290"/>
      <c r="L11" s="290"/>
      <c r="M11" s="291"/>
    </row>
    <row r="12" spans="3:14" ht="15.75" x14ac:dyDescent="0.25">
      <c r="C12" s="294"/>
      <c r="D12" s="295"/>
      <c r="E12" s="296"/>
      <c r="F12" s="296"/>
      <c r="G12" s="296"/>
      <c r="H12" s="295"/>
      <c r="I12" s="296"/>
      <c r="J12" s="297"/>
      <c r="K12" s="297"/>
      <c r="L12" s="298"/>
      <c r="M12" s="291"/>
    </row>
    <row r="13" spans="3:14" ht="15.75" x14ac:dyDescent="0.25">
      <c r="C13" s="299" t="s">
        <v>148</v>
      </c>
      <c r="D13" s="300"/>
      <c r="E13" s="301"/>
      <c r="F13" s="301" t="s">
        <v>149</v>
      </c>
      <c r="G13" s="301"/>
      <c r="H13" s="300"/>
      <c r="I13" s="302"/>
      <c r="J13" s="303"/>
      <c r="K13" s="304"/>
      <c r="L13" s="305"/>
      <c r="M13" s="291"/>
    </row>
    <row r="14" spans="3:14" ht="15.75" x14ac:dyDescent="0.25">
      <c r="C14" s="299" t="s">
        <v>150</v>
      </c>
      <c r="D14" s="300"/>
      <c r="E14" s="301"/>
      <c r="F14" s="301"/>
      <c r="G14" s="301"/>
      <c r="H14" s="300"/>
      <c r="I14" s="301"/>
      <c r="J14" s="303"/>
      <c r="K14" s="301" t="s">
        <v>147</v>
      </c>
      <c r="L14" s="305"/>
      <c r="M14" s="291"/>
    </row>
    <row r="15" spans="3:14" ht="15.75" x14ac:dyDescent="0.25">
      <c r="C15" s="299"/>
      <c r="D15" s="300"/>
      <c r="E15" s="302"/>
      <c r="F15" s="306" t="s">
        <v>151</v>
      </c>
      <c r="G15" s="303" t="s">
        <v>89</v>
      </c>
      <c r="H15" s="303" t="s">
        <v>152</v>
      </c>
      <c r="I15" s="303" t="s">
        <v>153</v>
      </c>
      <c r="J15" s="300"/>
      <c r="K15" s="301" t="s">
        <v>170</v>
      </c>
      <c r="L15" s="305"/>
      <c r="M15" s="291"/>
    </row>
    <row r="16" spans="3:14" ht="15.75" x14ac:dyDescent="0.25">
      <c r="C16" s="299"/>
      <c r="D16" s="300"/>
      <c r="E16" s="302"/>
      <c r="F16" s="301"/>
      <c r="G16" s="303"/>
      <c r="H16" s="303"/>
      <c r="I16" s="303"/>
      <c r="J16" s="300"/>
      <c r="K16" s="307" t="s">
        <v>232</v>
      </c>
      <c r="L16" s="305"/>
      <c r="M16" s="291"/>
    </row>
    <row r="17" spans="3:13" ht="15.75" x14ac:dyDescent="0.25">
      <c r="C17" s="299" t="s">
        <v>55</v>
      </c>
      <c r="D17" s="300"/>
      <c r="E17" s="302"/>
      <c r="F17" s="303">
        <v>0</v>
      </c>
      <c r="G17" s="303">
        <v>1</v>
      </c>
      <c r="H17" s="303">
        <v>2</v>
      </c>
      <c r="I17" s="303">
        <v>3</v>
      </c>
      <c r="J17" s="300"/>
      <c r="K17" s="308"/>
      <c r="L17" s="305"/>
      <c r="M17" s="291"/>
    </row>
    <row r="18" spans="3:13" ht="15.75" x14ac:dyDescent="0.25">
      <c r="C18" s="299" t="s">
        <v>154</v>
      </c>
      <c r="D18" s="300"/>
      <c r="E18" s="302"/>
      <c r="F18" s="303">
        <v>0</v>
      </c>
      <c r="G18" s="303">
        <v>1</v>
      </c>
      <c r="H18" s="303">
        <v>2</v>
      </c>
      <c r="I18" s="303">
        <v>2</v>
      </c>
      <c r="J18" s="300"/>
      <c r="K18" s="309"/>
      <c r="L18" s="305"/>
      <c r="M18" s="291"/>
    </row>
    <row r="19" spans="3:13" ht="15.75" x14ac:dyDescent="0.25">
      <c r="C19" s="299" t="s">
        <v>155</v>
      </c>
      <c r="D19" s="300"/>
      <c r="E19" s="301"/>
      <c r="F19" s="303">
        <v>0</v>
      </c>
      <c r="G19" s="303">
        <v>1</v>
      </c>
      <c r="H19" s="303">
        <v>2</v>
      </c>
      <c r="I19" s="303">
        <v>3</v>
      </c>
      <c r="J19" s="300"/>
      <c r="K19" s="309"/>
      <c r="L19" s="305"/>
      <c r="M19" s="291"/>
    </row>
    <row r="20" spans="3:13" ht="15.75" x14ac:dyDescent="0.25">
      <c r="C20" s="299" t="s">
        <v>156</v>
      </c>
      <c r="D20" s="300"/>
      <c r="E20" s="301"/>
      <c r="F20" s="303">
        <v>0</v>
      </c>
      <c r="G20" s="303">
        <v>0</v>
      </c>
      <c r="H20" s="303">
        <v>1</v>
      </c>
      <c r="I20" s="303">
        <v>2</v>
      </c>
      <c r="J20" s="300"/>
      <c r="K20" s="309"/>
      <c r="L20" s="305"/>
      <c r="M20" s="291"/>
    </row>
    <row r="21" spans="3:13" ht="15.75" x14ac:dyDescent="0.25">
      <c r="C21" s="310" t="s">
        <v>157</v>
      </c>
      <c r="D21" s="300"/>
      <c r="E21" s="302"/>
      <c r="F21" s="303">
        <v>0</v>
      </c>
      <c r="G21" s="303">
        <v>1</v>
      </c>
      <c r="H21" s="303">
        <v>2</v>
      </c>
      <c r="I21" s="303">
        <v>3</v>
      </c>
      <c r="J21" s="300"/>
      <c r="K21" s="309"/>
      <c r="L21" s="305"/>
      <c r="M21" s="291"/>
    </row>
    <row r="22" spans="3:13" ht="15.75" x14ac:dyDescent="0.25">
      <c r="C22" s="299" t="s">
        <v>56</v>
      </c>
      <c r="D22" s="300"/>
      <c r="E22" s="301"/>
      <c r="F22" s="311">
        <v>0</v>
      </c>
      <c r="G22" s="311">
        <v>1</v>
      </c>
      <c r="H22" s="311">
        <v>1</v>
      </c>
      <c r="I22" s="311">
        <v>2</v>
      </c>
      <c r="J22" s="300"/>
      <c r="K22" s="309"/>
      <c r="L22" s="305"/>
      <c r="M22" s="291"/>
    </row>
    <row r="23" spans="3:13" ht="15.75" x14ac:dyDescent="0.25">
      <c r="C23" s="299"/>
      <c r="D23" s="300"/>
      <c r="E23" s="306" t="s">
        <v>92</v>
      </c>
      <c r="F23" s="303">
        <f>SUM(F17:F22)</f>
        <v>0</v>
      </c>
      <c r="G23" s="303">
        <f>SUM(G17:G22)</f>
        <v>5</v>
      </c>
      <c r="H23" s="303">
        <f>SUM(H17:H22)</f>
        <v>10</v>
      </c>
      <c r="I23" s="303">
        <f>SUM(I17:I22)</f>
        <v>15</v>
      </c>
      <c r="J23" s="300"/>
      <c r="K23" s="301"/>
      <c r="L23" s="305"/>
      <c r="M23" s="291"/>
    </row>
    <row r="24" spans="3:13" ht="15.75" x14ac:dyDescent="0.25">
      <c r="C24" s="299"/>
      <c r="D24" s="300"/>
      <c r="E24" s="301"/>
      <c r="F24" s="301"/>
      <c r="G24" s="300"/>
      <c r="H24" s="301"/>
      <c r="I24" s="301"/>
      <c r="J24" s="300"/>
      <c r="K24" s="301"/>
      <c r="L24" s="305"/>
      <c r="M24" s="291"/>
    </row>
    <row r="25" spans="3:13" ht="15.75" x14ac:dyDescent="0.25">
      <c r="C25" s="310"/>
      <c r="D25" s="300"/>
      <c r="E25" s="301"/>
      <c r="F25" s="301"/>
      <c r="G25" s="300"/>
      <c r="H25" s="312"/>
      <c r="I25" s="306"/>
      <c r="J25" s="351" t="s">
        <v>158</v>
      </c>
      <c r="K25" s="313">
        <f>SUM(K17:K22)</f>
        <v>0</v>
      </c>
      <c r="L25" s="314" t="s">
        <v>175</v>
      </c>
      <c r="M25" s="291"/>
    </row>
    <row r="26" spans="3:13" ht="16.5" thickBot="1" x14ac:dyDescent="0.3">
      <c r="C26" s="315"/>
      <c r="D26" s="316"/>
      <c r="E26" s="317"/>
      <c r="F26" s="317"/>
      <c r="G26" s="317"/>
      <c r="H26" s="316"/>
      <c r="I26" s="318"/>
      <c r="J26" s="319"/>
      <c r="K26" s="320"/>
      <c r="L26" s="321"/>
      <c r="M26" s="291"/>
    </row>
    <row r="27" spans="3:13" x14ac:dyDescent="0.2">
      <c r="C27" s="290"/>
      <c r="D27" s="290"/>
      <c r="E27" s="290"/>
      <c r="F27" s="290"/>
      <c r="G27" s="290"/>
      <c r="H27" s="322"/>
      <c r="I27" s="323"/>
      <c r="J27" s="324"/>
      <c r="K27" s="325"/>
      <c r="L27" s="325"/>
      <c r="M27" s="291"/>
    </row>
    <row r="28" spans="3:13" x14ac:dyDescent="0.2">
      <c r="C28" s="290"/>
      <c r="D28" s="290"/>
      <c r="E28" s="290"/>
      <c r="F28" s="290"/>
      <c r="G28" s="290"/>
      <c r="H28" s="322"/>
      <c r="I28" s="323"/>
      <c r="J28" s="324"/>
      <c r="K28" s="325"/>
      <c r="L28" s="325"/>
      <c r="M28" s="291"/>
    </row>
    <row r="29" spans="3:13" x14ac:dyDescent="0.2">
      <c r="C29" s="287" t="s">
        <v>173</v>
      </c>
      <c r="D29" s="288"/>
      <c r="E29" s="288"/>
      <c r="F29" s="288"/>
      <c r="G29" s="288"/>
      <c r="H29" s="288"/>
      <c r="I29" s="290"/>
      <c r="J29" s="290"/>
      <c r="K29" s="290"/>
      <c r="L29" s="290"/>
      <c r="M29" s="291"/>
    </row>
    <row r="30" spans="3:13" ht="13.5" thickBot="1" x14ac:dyDescent="0.25">
      <c r="C30" s="290"/>
      <c r="D30" s="290"/>
      <c r="E30" s="290"/>
      <c r="F30" s="290"/>
      <c r="G30" s="290"/>
      <c r="H30" s="290"/>
      <c r="I30" s="290"/>
      <c r="J30" s="293"/>
      <c r="K30" s="290"/>
      <c r="L30" s="290"/>
      <c r="M30" s="291"/>
    </row>
    <row r="31" spans="3:13" ht="15.75" x14ac:dyDescent="0.25">
      <c r="C31" s="326" t="s">
        <v>148</v>
      </c>
      <c r="D31" s="327"/>
      <c r="E31" s="328"/>
      <c r="F31" s="328"/>
      <c r="G31" s="328"/>
      <c r="H31" s="329"/>
      <c r="I31" s="328"/>
      <c r="J31" s="330"/>
      <c r="K31" s="328"/>
      <c r="L31" s="331"/>
      <c r="M31" s="291"/>
    </row>
    <row r="32" spans="3:13" ht="15.75" x14ac:dyDescent="0.25">
      <c r="C32" s="332" t="s">
        <v>159</v>
      </c>
      <c r="D32" s="324"/>
      <c r="E32" s="301"/>
      <c r="F32" s="303"/>
      <c r="G32" s="303"/>
      <c r="H32" s="300"/>
      <c r="I32" s="301"/>
      <c r="J32" s="303"/>
      <c r="K32" s="303" t="s">
        <v>171</v>
      </c>
      <c r="L32" s="333"/>
      <c r="M32" s="291"/>
    </row>
    <row r="33" spans="3:16" ht="15.75" x14ac:dyDescent="0.25">
      <c r="C33" s="332"/>
      <c r="D33" s="324"/>
      <c r="E33" s="302"/>
      <c r="F33" s="306" t="s">
        <v>151</v>
      </c>
      <c r="G33" s="303" t="s">
        <v>89</v>
      </c>
      <c r="H33" s="303" t="s">
        <v>152</v>
      </c>
      <c r="I33" s="303" t="s">
        <v>153</v>
      </c>
      <c r="J33" s="303"/>
      <c r="K33" s="301" t="s">
        <v>88</v>
      </c>
      <c r="L33" s="333"/>
      <c r="M33" s="291"/>
    </row>
    <row r="34" spans="3:16" ht="15.75" x14ac:dyDescent="0.25">
      <c r="C34" s="332"/>
      <c r="D34" s="324"/>
      <c r="E34" s="302"/>
      <c r="F34" s="301"/>
      <c r="G34" s="303"/>
      <c r="H34" s="303"/>
      <c r="I34" s="300"/>
      <c r="J34" s="303"/>
      <c r="K34" s="307" t="s">
        <v>232</v>
      </c>
      <c r="L34" s="333"/>
      <c r="M34" s="291"/>
    </row>
    <row r="35" spans="3:16" ht="15.75" x14ac:dyDescent="0.25">
      <c r="C35" s="332" t="s">
        <v>57</v>
      </c>
      <c r="D35" s="324"/>
      <c r="E35" s="302"/>
      <c r="F35" s="303">
        <v>0</v>
      </c>
      <c r="G35" s="303">
        <v>1</v>
      </c>
      <c r="H35" s="303">
        <v>2</v>
      </c>
      <c r="I35" s="303">
        <v>3</v>
      </c>
      <c r="J35" s="303"/>
      <c r="K35" s="308"/>
      <c r="L35" s="333"/>
      <c r="M35" s="291"/>
    </row>
    <row r="36" spans="3:16" ht="15.75" x14ac:dyDescent="0.25">
      <c r="C36" s="332" t="s">
        <v>156</v>
      </c>
      <c r="D36" s="324"/>
      <c r="E36" s="302"/>
      <c r="F36" s="303">
        <v>0</v>
      </c>
      <c r="G36" s="303">
        <v>0</v>
      </c>
      <c r="H36" s="303">
        <v>1</v>
      </c>
      <c r="I36" s="303">
        <v>1</v>
      </c>
      <c r="J36" s="303"/>
      <c r="K36" s="309"/>
      <c r="L36" s="333"/>
      <c r="M36" s="291"/>
    </row>
    <row r="37" spans="3:16" ht="15.75" x14ac:dyDescent="0.25">
      <c r="C37" s="332" t="s">
        <v>160</v>
      </c>
      <c r="D37" s="324"/>
      <c r="E37" s="301"/>
      <c r="F37" s="303">
        <v>0</v>
      </c>
      <c r="G37" s="303">
        <v>1</v>
      </c>
      <c r="H37" s="303">
        <v>2</v>
      </c>
      <c r="I37" s="303">
        <v>3</v>
      </c>
      <c r="J37" s="303"/>
      <c r="K37" s="309"/>
      <c r="L37" s="333"/>
      <c r="M37" s="291"/>
    </row>
    <row r="38" spans="3:16" ht="15.75" x14ac:dyDescent="0.25">
      <c r="C38" s="332" t="s">
        <v>161</v>
      </c>
      <c r="D38" s="324"/>
      <c r="E38" s="302"/>
      <c r="F38" s="303">
        <v>0</v>
      </c>
      <c r="G38" s="303">
        <v>1</v>
      </c>
      <c r="H38" s="303">
        <v>1</v>
      </c>
      <c r="I38" s="303">
        <v>2</v>
      </c>
      <c r="J38" s="303"/>
      <c r="K38" s="309"/>
      <c r="L38" s="333"/>
      <c r="M38" s="291"/>
    </row>
    <row r="39" spans="3:16" ht="15.75" x14ac:dyDescent="0.25">
      <c r="C39" s="332" t="s">
        <v>162</v>
      </c>
      <c r="D39" s="324"/>
      <c r="E39" s="302"/>
      <c r="F39" s="303">
        <v>0</v>
      </c>
      <c r="G39" s="303">
        <v>1</v>
      </c>
      <c r="H39" s="303">
        <v>2</v>
      </c>
      <c r="I39" s="303">
        <v>3</v>
      </c>
      <c r="J39" s="303"/>
      <c r="K39" s="309"/>
      <c r="L39" s="333"/>
      <c r="M39" s="291"/>
    </row>
    <row r="40" spans="3:16" ht="15.75" x14ac:dyDescent="0.25">
      <c r="C40" s="332" t="s">
        <v>56</v>
      </c>
      <c r="D40" s="324"/>
      <c r="E40" s="302"/>
      <c r="F40" s="303">
        <v>0</v>
      </c>
      <c r="G40" s="303">
        <v>1</v>
      </c>
      <c r="H40" s="303">
        <v>1</v>
      </c>
      <c r="I40" s="303">
        <v>2</v>
      </c>
      <c r="J40" s="303"/>
      <c r="K40" s="309"/>
      <c r="L40" s="333"/>
      <c r="M40" s="291"/>
    </row>
    <row r="41" spans="3:16" ht="15.75" x14ac:dyDescent="0.25">
      <c r="C41" s="332" t="s">
        <v>163</v>
      </c>
      <c r="D41" s="324"/>
      <c r="E41" s="301"/>
      <c r="F41" s="311">
        <v>0</v>
      </c>
      <c r="G41" s="311">
        <v>0</v>
      </c>
      <c r="H41" s="311">
        <v>1</v>
      </c>
      <c r="I41" s="311">
        <v>1</v>
      </c>
      <c r="J41" s="303"/>
      <c r="K41" s="309"/>
      <c r="L41" s="333"/>
      <c r="M41" s="291"/>
    </row>
    <row r="42" spans="3:16" ht="15.75" x14ac:dyDescent="0.25">
      <c r="C42" s="332"/>
      <c r="D42" s="324"/>
      <c r="E42" s="301"/>
      <c r="F42" s="303">
        <f>SUM(F35:F41)</f>
        <v>0</v>
      </c>
      <c r="G42" s="303">
        <f>SUM(G35:G41)</f>
        <v>5</v>
      </c>
      <c r="H42" s="303">
        <f>SUM(H35:H41)</f>
        <v>10</v>
      </c>
      <c r="I42" s="303">
        <f>SUM(I35:I41)</f>
        <v>15</v>
      </c>
      <c r="J42" s="303"/>
      <c r="K42" s="301"/>
      <c r="L42" s="333"/>
      <c r="M42" s="291"/>
    </row>
    <row r="43" spans="3:16" ht="15.75" x14ac:dyDescent="0.25">
      <c r="C43" s="334"/>
      <c r="D43" s="324"/>
      <c r="E43" s="301"/>
      <c r="F43" s="301"/>
      <c r="G43" s="289"/>
      <c r="H43" s="350"/>
      <c r="I43" s="306"/>
      <c r="J43" s="351" t="s">
        <v>164</v>
      </c>
      <c r="K43" s="313">
        <f>SUM(K35:K41)</f>
        <v>0</v>
      </c>
      <c r="L43" s="314" t="s">
        <v>175</v>
      </c>
      <c r="M43" s="291"/>
    </row>
    <row r="44" spans="3:16" ht="16.5" thickBot="1" x14ac:dyDescent="0.3">
      <c r="C44" s="335"/>
      <c r="D44" s="336"/>
      <c r="E44" s="337"/>
      <c r="F44" s="337"/>
      <c r="G44" s="337"/>
      <c r="H44" s="338"/>
      <c r="I44" s="337"/>
      <c r="J44" s="339"/>
      <c r="K44" s="337"/>
      <c r="L44" s="340"/>
      <c r="M44" s="291"/>
    </row>
    <row r="45" spans="3:16" x14ac:dyDescent="0.2">
      <c r="C45" s="289"/>
      <c r="D45" s="289"/>
      <c r="E45" s="289"/>
      <c r="F45" s="289"/>
      <c r="G45" s="289"/>
      <c r="H45" s="289"/>
      <c r="I45" s="290"/>
      <c r="J45" s="293"/>
      <c r="K45" s="289"/>
      <c r="L45" s="290"/>
      <c r="M45" s="291"/>
    </row>
    <row r="46" spans="3:16" ht="13.5" thickBot="1" x14ac:dyDescent="0.25">
      <c r="C46" s="289"/>
      <c r="D46" s="289"/>
      <c r="E46" s="289"/>
      <c r="F46" s="505" t="s">
        <v>165</v>
      </c>
      <c r="G46" s="505"/>
      <c r="H46" s="505"/>
      <c r="I46" s="505"/>
      <c r="J46" s="505"/>
      <c r="K46" s="289"/>
      <c r="L46" s="290"/>
      <c r="M46" s="341"/>
      <c r="N46" s="291"/>
      <c r="O46" s="291"/>
      <c r="P46" s="291"/>
    </row>
    <row r="47" spans="3:16" ht="13.5" thickBot="1" x14ac:dyDescent="0.25">
      <c r="C47" s="289"/>
      <c r="D47" s="289"/>
      <c r="E47" s="289"/>
      <c r="F47" s="505"/>
      <c r="G47" s="505"/>
      <c r="H47" s="505"/>
      <c r="I47" s="505"/>
      <c r="J47" s="505"/>
      <c r="K47" s="342">
        <f>Structure!$F$5*0.333333</f>
        <v>0</v>
      </c>
      <c r="L47" s="323"/>
      <c r="M47" s="273"/>
      <c r="N47" s="291"/>
      <c r="P47" s="291"/>
    </row>
    <row r="48" spans="3:16" x14ac:dyDescent="0.2">
      <c r="C48" s="343"/>
      <c r="D48" s="343"/>
      <c r="E48" s="323"/>
      <c r="F48" s="323"/>
      <c r="G48" s="323"/>
      <c r="H48" s="323"/>
      <c r="I48" s="344"/>
      <c r="J48" s="345"/>
      <c r="K48" s="323"/>
      <c r="L48" s="346"/>
      <c r="M48" s="347"/>
      <c r="N48" s="348"/>
      <c r="O48" s="349"/>
      <c r="P48" s="291"/>
    </row>
    <row r="49" spans="3:16" x14ac:dyDescent="0.2">
      <c r="C49" s="323"/>
      <c r="D49" s="290"/>
      <c r="E49" s="290"/>
      <c r="F49" s="290"/>
      <c r="G49" s="290"/>
      <c r="H49" s="290"/>
      <c r="I49" s="290"/>
      <c r="J49" s="293"/>
      <c r="K49" s="290"/>
      <c r="L49" s="293"/>
      <c r="M49" s="291"/>
      <c r="N49" s="291"/>
      <c r="O49" s="291"/>
      <c r="P49" s="291"/>
    </row>
  </sheetData>
  <sheetProtection algorithmName="SHA-512" hashValue="sZuA9+HTGhkBir6jH/MDZeX7b4uPXdADkBHDgW+35EA8VsKUZ9mL0pW4wXiWJsAaHP6V3UF3ar53KlDA1/pw1w==" saltValue="ZAJ6qEmR8K6qTIxLbHgzWw==" spinCount="100000" sheet="1" objects="1" scenarios="1" selectLockedCells="1"/>
  <mergeCells count="3">
    <mergeCell ref="F46:J47"/>
    <mergeCell ref="D3:F3"/>
    <mergeCell ref="J2:L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Z174"/>
  <sheetViews>
    <sheetView showGridLines="0" topLeftCell="A16" zoomScaleNormal="100" workbookViewId="0">
      <selection activeCell="C30" sqref="C30"/>
    </sheetView>
  </sheetViews>
  <sheetFormatPr defaultRowHeight="12.75" customHeight="1" x14ac:dyDescent="0.2"/>
  <cols>
    <col min="1" max="1" width="1.28515625" style="153" customWidth="1"/>
    <col min="2" max="8" width="8.7109375" style="153" customWidth="1"/>
    <col min="9" max="9" width="7.5703125" style="153" customWidth="1"/>
    <col min="10" max="11" width="8.7109375" style="153" customWidth="1"/>
    <col min="12" max="12" width="7.7109375" style="153" customWidth="1"/>
    <col min="13" max="13" width="8.7109375" style="153" customWidth="1"/>
    <col min="14" max="26" width="6.5703125" style="153" customWidth="1"/>
    <col min="27" max="16384" width="9.140625" style="153"/>
  </cols>
  <sheetData>
    <row r="1" spans="2:14" ht="12.75" customHeight="1" thickBot="1" x14ac:dyDescent="0.25"/>
    <row r="2" spans="2:14" ht="12.75" customHeight="1" thickTop="1" x14ac:dyDescent="0.2">
      <c r="B2" s="529" t="s">
        <v>178</v>
      </c>
      <c r="C2" s="530"/>
      <c r="D2" s="530"/>
      <c r="E2" s="530"/>
      <c r="F2" s="530"/>
      <c r="G2" s="530"/>
      <c r="H2" s="530"/>
      <c r="I2" s="530"/>
      <c r="J2" s="530"/>
      <c r="K2" s="530"/>
      <c r="L2" s="164"/>
      <c r="M2" s="154"/>
      <c r="N2" s="154"/>
    </row>
    <row r="3" spans="2:14" ht="16.5" customHeight="1" x14ac:dyDescent="0.2">
      <c r="B3" s="531"/>
      <c r="C3" s="532"/>
      <c r="D3" s="532"/>
      <c r="E3" s="532"/>
      <c r="F3" s="532"/>
      <c r="G3" s="532"/>
      <c r="H3" s="532"/>
      <c r="I3" s="532"/>
      <c r="J3" s="532"/>
      <c r="K3" s="532"/>
      <c r="L3" s="167"/>
      <c r="M3" s="154"/>
      <c r="N3" s="154"/>
    </row>
    <row r="4" spans="2:14" ht="12.75" customHeight="1" x14ac:dyDescent="0.2">
      <c r="B4" s="250"/>
      <c r="C4" s="155"/>
      <c r="D4" s="156"/>
      <c r="E4" s="156"/>
      <c r="F4" s="156"/>
      <c r="G4" s="156"/>
      <c r="H4" s="155"/>
      <c r="I4" s="155"/>
      <c r="J4" s="157"/>
      <c r="K4" s="156"/>
      <c r="L4" s="167"/>
      <c r="M4" s="154"/>
      <c r="N4" s="154"/>
    </row>
    <row r="5" spans="2:14" ht="12.75" customHeight="1" x14ac:dyDescent="0.2">
      <c r="B5" s="533"/>
      <c r="C5" s="534"/>
      <c r="D5" s="534"/>
      <c r="E5" s="534"/>
      <c r="F5" s="534"/>
      <c r="G5" s="534"/>
      <c r="H5" s="534"/>
      <c r="I5" s="534"/>
      <c r="J5" s="534"/>
      <c r="K5" s="534"/>
      <c r="L5" s="167"/>
      <c r="M5" s="154"/>
      <c r="N5" s="154"/>
    </row>
    <row r="6" spans="2:14" ht="12.75" customHeight="1" x14ac:dyDescent="0.2">
      <c r="B6" s="533"/>
      <c r="C6" s="534"/>
      <c r="D6" s="534"/>
      <c r="E6" s="534"/>
      <c r="F6" s="534"/>
      <c r="G6" s="534"/>
      <c r="H6" s="534"/>
      <c r="I6" s="534"/>
      <c r="J6" s="534"/>
      <c r="K6" s="534"/>
      <c r="L6" s="167"/>
      <c r="M6" s="154"/>
      <c r="N6" s="154"/>
    </row>
    <row r="7" spans="2:14" ht="12.75" customHeight="1" x14ac:dyDescent="0.2">
      <c r="B7" s="533"/>
      <c r="C7" s="534"/>
      <c r="D7" s="534"/>
      <c r="E7" s="534"/>
      <c r="F7" s="534"/>
      <c r="G7" s="534"/>
      <c r="H7" s="534"/>
      <c r="I7" s="534"/>
      <c r="J7" s="534"/>
      <c r="K7" s="534"/>
      <c r="L7" s="167"/>
      <c r="M7" s="154"/>
      <c r="N7" s="154"/>
    </row>
    <row r="8" spans="2:14" ht="12.75" customHeight="1" x14ac:dyDescent="0.2">
      <c r="B8" s="251"/>
      <c r="C8" s="156"/>
      <c r="D8" s="156"/>
      <c r="E8" s="158"/>
      <c r="F8" s="158"/>
      <c r="G8" s="156"/>
      <c r="H8" s="156"/>
      <c r="I8" s="156"/>
      <c r="J8" s="156"/>
      <c r="K8" s="156"/>
      <c r="L8" s="167"/>
      <c r="M8" s="154"/>
      <c r="N8" s="154"/>
    </row>
    <row r="9" spans="2:14" ht="12.75" customHeight="1" x14ac:dyDescent="0.2">
      <c r="B9" s="514" t="s">
        <v>179</v>
      </c>
      <c r="C9" s="487"/>
      <c r="D9" s="487"/>
      <c r="E9" s="487"/>
      <c r="F9" s="244" t="s">
        <v>180</v>
      </c>
      <c r="G9" s="159"/>
      <c r="H9" s="159"/>
      <c r="I9" s="159"/>
      <c r="J9" s="159"/>
      <c r="K9" s="159"/>
      <c r="L9" s="167"/>
      <c r="M9" s="154"/>
      <c r="N9" s="154"/>
    </row>
    <row r="10" spans="2:14" ht="12.75" customHeight="1" x14ac:dyDescent="0.2">
      <c r="B10" s="166"/>
      <c r="C10" s="156"/>
      <c r="D10" s="156"/>
      <c r="E10" s="159"/>
      <c r="F10" s="159"/>
      <c r="G10" s="159"/>
      <c r="H10" s="159"/>
      <c r="I10" s="159"/>
      <c r="J10" s="159"/>
      <c r="K10" s="159"/>
      <c r="L10" s="167"/>
      <c r="M10" s="154"/>
      <c r="N10" s="154"/>
    </row>
    <row r="11" spans="2:14" ht="12.75" customHeight="1" x14ac:dyDescent="0.2">
      <c r="B11" s="166"/>
      <c r="C11" s="156"/>
      <c r="D11" s="535" t="s">
        <v>181</v>
      </c>
      <c r="E11" s="535"/>
      <c r="F11" s="535"/>
      <c r="G11" s="535"/>
      <c r="H11" s="535"/>
      <c r="I11" s="535"/>
      <c r="J11" s="535"/>
      <c r="K11" s="159"/>
      <c r="L11" s="167"/>
      <c r="M11" s="154"/>
      <c r="N11" s="154"/>
    </row>
    <row r="12" spans="2:14" ht="12.75" customHeight="1" x14ac:dyDescent="0.2">
      <c r="B12" s="166"/>
      <c r="C12" s="156"/>
      <c r="D12" s="535"/>
      <c r="E12" s="535"/>
      <c r="F12" s="535"/>
      <c r="G12" s="535"/>
      <c r="H12" s="535"/>
      <c r="I12" s="535"/>
      <c r="J12" s="535"/>
      <c r="K12" s="160"/>
      <c r="L12" s="167"/>
      <c r="M12" s="154"/>
      <c r="N12" s="154"/>
    </row>
    <row r="13" spans="2:14" ht="12.75" customHeight="1" x14ac:dyDescent="0.2">
      <c r="B13" s="166"/>
      <c r="C13" s="156"/>
      <c r="D13" s="156"/>
      <c r="E13" s="159"/>
      <c r="F13" s="159"/>
      <c r="G13" s="159"/>
      <c r="H13" s="159"/>
      <c r="I13" s="159"/>
      <c r="J13" s="159"/>
      <c r="K13" s="159"/>
      <c r="L13" s="167"/>
      <c r="M13" s="154"/>
      <c r="N13" s="154"/>
    </row>
    <row r="14" spans="2:14" ht="12.75" customHeight="1" x14ac:dyDescent="0.2">
      <c r="B14" s="166"/>
      <c r="C14" s="158" t="s">
        <v>182</v>
      </c>
      <c r="D14" s="536" t="s">
        <v>183</v>
      </c>
      <c r="E14" s="536"/>
      <c r="F14" s="536"/>
      <c r="G14" s="536"/>
      <c r="H14" s="536"/>
      <c r="I14" s="536"/>
      <c r="J14" s="536"/>
      <c r="K14" s="536"/>
      <c r="L14" s="252"/>
      <c r="M14" s="154"/>
      <c r="N14" s="154"/>
    </row>
    <row r="15" spans="2:14" ht="12.75" customHeight="1" x14ac:dyDescent="0.2">
      <c r="B15" s="166"/>
      <c r="C15" s="156"/>
      <c r="D15" s="536"/>
      <c r="E15" s="536"/>
      <c r="F15" s="536"/>
      <c r="G15" s="536"/>
      <c r="H15" s="536"/>
      <c r="I15" s="536"/>
      <c r="J15" s="536"/>
      <c r="K15" s="536"/>
      <c r="L15" s="252"/>
      <c r="M15" s="154"/>
      <c r="N15" s="154"/>
    </row>
    <row r="16" spans="2:14" ht="12.75" customHeight="1" x14ac:dyDescent="0.2">
      <c r="B16" s="166"/>
      <c r="C16" s="156"/>
      <c r="D16" s="536"/>
      <c r="E16" s="536"/>
      <c r="F16" s="536"/>
      <c r="G16" s="536"/>
      <c r="H16" s="536"/>
      <c r="I16" s="536"/>
      <c r="J16" s="536"/>
      <c r="K16" s="536"/>
      <c r="L16" s="252"/>
      <c r="M16" s="154"/>
      <c r="N16" s="154"/>
    </row>
    <row r="17" spans="2:26" ht="12.75" customHeight="1" x14ac:dyDescent="0.2">
      <c r="B17" s="166"/>
      <c r="C17" s="156"/>
      <c r="D17" s="536"/>
      <c r="E17" s="536"/>
      <c r="F17" s="536"/>
      <c r="G17" s="536"/>
      <c r="H17" s="536"/>
      <c r="I17" s="536"/>
      <c r="J17" s="536"/>
      <c r="K17" s="536"/>
      <c r="L17" s="252"/>
      <c r="M17" s="154"/>
      <c r="N17" s="154"/>
    </row>
    <row r="18" spans="2:26" ht="12.75" customHeight="1" x14ac:dyDescent="0.2">
      <c r="B18" s="166"/>
      <c r="C18" s="156"/>
      <c r="D18" s="156"/>
      <c r="E18" s="159"/>
      <c r="F18" s="159"/>
      <c r="G18" s="159"/>
      <c r="H18" s="159"/>
      <c r="I18" s="159"/>
      <c r="J18" s="159"/>
      <c r="K18" s="159"/>
      <c r="L18" s="167"/>
      <c r="M18" s="154"/>
      <c r="N18" s="154"/>
    </row>
    <row r="19" spans="2:26" ht="12.75" customHeight="1" x14ac:dyDescent="0.2">
      <c r="B19" s="166"/>
      <c r="C19" s="161"/>
      <c r="D19" s="156" t="s">
        <v>184</v>
      </c>
      <c r="E19" s="156"/>
      <c r="F19" s="156"/>
      <c r="G19" s="156"/>
      <c r="H19" s="156"/>
      <c r="I19" s="156"/>
      <c r="J19" s="156"/>
      <c r="K19" s="156"/>
      <c r="L19" s="167"/>
      <c r="M19" s="154"/>
      <c r="N19" s="154"/>
    </row>
    <row r="20" spans="2:26" ht="12.75" customHeight="1" x14ac:dyDescent="0.25">
      <c r="B20" s="166"/>
      <c r="C20" s="161"/>
      <c r="D20" s="162" t="s">
        <v>185</v>
      </c>
      <c r="E20" s="156"/>
      <c r="F20" s="156"/>
      <c r="G20" s="156"/>
      <c r="H20" s="156"/>
      <c r="I20" s="156"/>
      <c r="J20" s="156"/>
      <c r="K20" s="156"/>
      <c r="L20" s="167"/>
      <c r="M20" s="154"/>
      <c r="N20" s="154"/>
    </row>
    <row r="21" spans="2:26" ht="12.75" customHeight="1" x14ac:dyDescent="0.2">
      <c r="B21" s="166"/>
      <c r="C21" s="161"/>
      <c r="D21" s="156" t="s">
        <v>186</v>
      </c>
      <c r="E21" s="156"/>
      <c r="F21" s="156"/>
      <c r="G21" s="156"/>
      <c r="H21" s="156"/>
      <c r="I21" s="156"/>
      <c r="J21" s="156"/>
      <c r="K21" s="156"/>
      <c r="L21" s="167"/>
      <c r="M21" s="154"/>
      <c r="N21" s="154"/>
    </row>
    <row r="22" spans="2:26" ht="12.75" customHeight="1" x14ac:dyDescent="0.2">
      <c r="B22" s="166"/>
      <c r="C22" s="156"/>
      <c r="D22" s="156"/>
      <c r="E22" s="156"/>
      <c r="F22" s="156"/>
      <c r="G22" s="156"/>
      <c r="H22" s="156"/>
      <c r="I22" s="156"/>
      <c r="J22" s="156"/>
      <c r="K22" s="156"/>
      <c r="L22" s="167"/>
      <c r="M22" s="154"/>
      <c r="N22" s="154"/>
    </row>
    <row r="23" spans="2:26" ht="12.75" customHeight="1" x14ac:dyDescent="0.2">
      <c r="B23" s="166"/>
      <c r="C23" s="178"/>
      <c r="D23" s="178"/>
      <c r="E23" s="156"/>
      <c r="F23" s="156"/>
      <c r="G23" s="156"/>
      <c r="H23" s="156"/>
      <c r="I23" s="156"/>
      <c r="J23" s="156"/>
      <c r="K23" s="156"/>
      <c r="L23" s="167"/>
      <c r="M23" s="154"/>
      <c r="N23" s="154"/>
    </row>
    <row r="24" spans="2:26" ht="12.75" customHeight="1" x14ac:dyDescent="0.2">
      <c r="B24" s="166"/>
      <c r="C24" s="156" t="s">
        <v>187</v>
      </c>
      <c r="D24" s="156"/>
      <c r="E24" s="156"/>
      <c r="F24" s="156"/>
      <c r="G24" s="156"/>
      <c r="H24" s="156"/>
      <c r="I24" s="156"/>
      <c r="J24" s="156"/>
      <c r="K24" s="156"/>
      <c r="L24" s="167"/>
      <c r="M24" s="154"/>
      <c r="N24" s="154"/>
    </row>
    <row r="25" spans="2:26" ht="12.75" customHeight="1" x14ac:dyDescent="0.2">
      <c r="B25" s="166"/>
      <c r="C25" s="156"/>
      <c r="D25" s="156" t="s">
        <v>188</v>
      </c>
      <c r="E25" s="163"/>
      <c r="F25" s="163"/>
      <c r="G25" s="163"/>
      <c r="H25" s="163"/>
      <c r="I25" s="163"/>
      <c r="J25" s="163"/>
      <c r="K25" s="163"/>
      <c r="L25" s="167"/>
      <c r="M25" s="154"/>
      <c r="N25" s="154"/>
    </row>
    <row r="26" spans="2:26" ht="12.75" customHeight="1" x14ac:dyDescent="0.2">
      <c r="B26" s="166"/>
      <c r="C26" s="258" t="s">
        <v>189</v>
      </c>
      <c r="D26" s="156"/>
      <c r="E26" s="156"/>
      <c r="F26" s="156"/>
      <c r="G26" s="156"/>
      <c r="H26" s="156"/>
      <c r="I26" s="156"/>
      <c r="J26" s="156"/>
      <c r="K26" s="156"/>
      <c r="L26" s="167"/>
      <c r="M26" s="154"/>
      <c r="N26" s="154"/>
    </row>
    <row r="27" spans="2:26" ht="12.75" customHeight="1" x14ac:dyDescent="0.2">
      <c r="B27" s="166"/>
      <c r="C27" s="161"/>
      <c r="D27" s="156" t="s">
        <v>63</v>
      </c>
      <c r="E27" s="156"/>
      <c r="F27" s="156"/>
      <c r="G27" s="156"/>
      <c r="H27" s="156"/>
      <c r="I27" s="156"/>
      <c r="J27" s="156"/>
      <c r="K27" s="156"/>
      <c r="L27" s="167"/>
      <c r="M27" s="154"/>
      <c r="N27" s="154"/>
    </row>
    <row r="28" spans="2:26" ht="12.75" customHeight="1" x14ac:dyDescent="0.2">
      <c r="B28" s="166"/>
      <c r="C28" s="161"/>
      <c r="D28" s="156" t="s">
        <v>65</v>
      </c>
      <c r="E28" s="156"/>
      <c r="F28" s="156"/>
      <c r="G28" s="156"/>
      <c r="H28" s="156"/>
      <c r="I28" s="156"/>
      <c r="J28" s="156"/>
      <c r="K28" s="156"/>
      <c r="L28" s="167"/>
      <c r="M28" s="154"/>
      <c r="N28" s="154"/>
    </row>
    <row r="29" spans="2:26" ht="12.75" customHeight="1" thickBot="1" x14ac:dyDescent="0.25">
      <c r="B29" s="166"/>
      <c r="C29" s="161"/>
      <c r="D29" s="156" t="s">
        <v>66</v>
      </c>
      <c r="E29" s="156"/>
      <c r="F29" s="156"/>
      <c r="G29" s="156"/>
      <c r="H29" s="156"/>
      <c r="I29" s="156"/>
      <c r="J29" s="156"/>
      <c r="K29" s="156"/>
      <c r="L29" s="167"/>
      <c r="M29" s="154"/>
      <c r="N29" s="154"/>
    </row>
    <row r="30" spans="2:26" ht="12.75" customHeight="1" thickTop="1" x14ac:dyDescent="0.2">
      <c r="B30" s="166"/>
      <c r="C30" s="161"/>
      <c r="D30" s="156" t="s">
        <v>67</v>
      </c>
      <c r="E30" s="156"/>
      <c r="F30" s="156"/>
      <c r="G30" s="156"/>
      <c r="H30" s="156"/>
      <c r="I30" s="156"/>
      <c r="J30" s="156"/>
      <c r="K30" s="156"/>
      <c r="L30" s="167"/>
      <c r="M30" s="154"/>
      <c r="N30" s="511"/>
      <c r="O30" s="512"/>
      <c r="P30" s="512"/>
      <c r="Q30" s="512"/>
      <c r="R30" s="512"/>
      <c r="S30" s="512"/>
      <c r="T30" s="512"/>
      <c r="U30" s="512"/>
      <c r="V30" s="512"/>
      <c r="W30" s="512"/>
      <c r="X30" s="512"/>
      <c r="Y30" s="512"/>
      <c r="Z30" s="513"/>
    </row>
    <row r="31" spans="2:26" ht="12.75" customHeight="1" x14ac:dyDescent="0.2">
      <c r="B31" s="166"/>
      <c r="C31" s="156"/>
      <c r="D31" s="163"/>
      <c r="E31" s="163"/>
      <c r="F31" s="163"/>
      <c r="G31" s="163"/>
      <c r="H31" s="163"/>
      <c r="I31" s="163"/>
      <c r="J31" s="165"/>
      <c r="K31" s="163"/>
      <c r="L31" s="167"/>
      <c r="M31" s="154"/>
      <c r="N31" s="166"/>
      <c r="O31" s="156"/>
      <c r="P31" s="156"/>
      <c r="Q31" s="156"/>
      <c r="R31" s="156"/>
      <c r="S31" s="156"/>
      <c r="T31" s="156"/>
      <c r="U31" s="156"/>
      <c r="V31" s="156"/>
      <c r="W31" s="156"/>
      <c r="X31" s="156"/>
      <c r="Y31" s="156"/>
      <c r="Z31" s="167"/>
    </row>
    <row r="32" spans="2:26" ht="12.75" customHeight="1" x14ac:dyDescent="0.2">
      <c r="B32" s="166"/>
      <c r="C32" s="156"/>
      <c r="D32" s="537" t="s">
        <v>190</v>
      </c>
      <c r="E32" s="537"/>
      <c r="F32" s="537"/>
      <c r="G32" s="537"/>
      <c r="H32" s="537"/>
      <c r="I32" s="163"/>
      <c r="J32" s="163"/>
      <c r="K32" s="163"/>
      <c r="L32" s="167"/>
      <c r="M32" s="154"/>
      <c r="N32" s="166"/>
      <c r="O32" s="168" t="s">
        <v>133</v>
      </c>
      <c r="P32" s="168"/>
      <c r="Q32" s="156"/>
      <c r="R32" s="168" t="s">
        <v>133</v>
      </c>
      <c r="S32" s="168"/>
      <c r="T32" s="156"/>
      <c r="U32" s="156"/>
      <c r="V32" s="156"/>
      <c r="W32" s="156"/>
      <c r="X32" s="156"/>
      <c r="Y32" s="156"/>
      <c r="Z32" s="167"/>
    </row>
    <row r="33" spans="1:26" ht="12.75" customHeight="1" x14ac:dyDescent="0.2">
      <c r="B33" s="166"/>
      <c r="C33" s="163"/>
      <c r="D33" s="537"/>
      <c r="E33" s="537"/>
      <c r="F33" s="537"/>
      <c r="G33" s="537"/>
      <c r="H33" s="537"/>
      <c r="I33" s="163"/>
      <c r="J33" s="163"/>
      <c r="K33" s="163"/>
      <c r="L33" s="167"/>
      <c r="M33" s="154"/>
      <c r="N33" s="166"/>
      <c r="O33" s="169" t="s">
        <v>191</v>
      </c>
      <c r="P33" s="169" t="s">
        <v>25</v>
      </c>
      <c r="Q33" s="156"/>
      <c r="R33" s="169" t="s">
        <v>192</v>
      </c>
      <c r="S33" s="169" t="s">
        <v>25</v>
      </c>
      <c r="T33" s="156"/>
      <c r="U33" s="156"/>
      <c r="V33" s="156"/>
      <c r="W33" s="156"/>
      <c r="X33" s="156"/>
      <c r="Y33" s="156"/>
      <c r="Z33" s="167"/>
    </row>
    <row r="34" spans="1:26" ht="12.75" customHeight="1" thickBot="1" x14ac:dyDescent="0.25">
      <c r="B34" s="166"/>
      <c r="C34" s="163"/>
      <c r="D34" s="519" t="s">
        <v>193</v>
      </c>
      <c r="E34" s="520"/>
      <c r="F34" s="520"/>
      <c r="G34" s="520"/>
      <c r="H34" s="520"/>
      <c r="I34" s="520"/>
      <c r="J34" s="163"/>
      <c r="K34" s="163"/>
      <c r="L34" s="167"/>
      <c r="M34" s="154"/>
      <c r="N34" s="166"/>
      <c r="O34" s="168">
        <v>80</v>
      </c>
      <c r="P34" s="168">
        <v>5</v>
      </c>
      <c r="Q34" s="156"/>
      <c r="R34" s="170">
        <v>0</v>
      </c>
      <c r="S34" s="168">
        <v>15</v>
      </c>
      <c r="T34" s="156"/>
      <c r="U34" s="156"/>
      <c r="V34" s="156"/>
      <c r="W34" s="156"/>
      <c r="X34" s="156"/>
      <c r="Y34" s="156"/>
      <c r="Z34" s="167"/>
    </row>
    <row r="35" spans="1:26" ht="12.75" customHeight="1" thickBot="1" x14ac:dyDescent="0.25">
      <c r="B35" s="166"/>
      <c r="C35" s="163"/>
      <c r="D35" s="520"/>
      <c r="E35" s="520"/>
      <c r="F35" s="520"/>
      <c r="G35" s="520"/>
      <c r="H35" s="520"/>
      <c r="I35" s="520"/>
      <c r="J35" s="259">
        <f>'Intersection Rating'!J114</f>
        <v>0</v>
      </c>
      <c r="K35" s="156" t="s">
        <v>25</v>
      </c>
      <c r="L35" s="167"/>
      <c r="M35" s="154"/>
      <c r="N35" s="166"/>
      <c r="O35" s="168">
        <v>81</v>
      </c>
      <c r="P35" s="168">
        <v>6</v>
      </c>
      <c r="Q35" s="156"/>
      <c r="R35" s="170">
        <v>0.05</v>
      </c>
      <c r="S35" s="168">
        <v>15</v>
      </c>
      <c r="T35" s="156"/>
      <c r="U35" s="156"/>
      <c r="V35" s="156"/>
      <c r="W35" s="156"/>
      <c r="X35" s="156"/>
      <c r="Y35" s="156"/>
      <c r="Z35" s="167"/>
    </row>
    <row r="36" spans="1:26" ht="12.75" customHeight="1" x14ac:dyDescent="0.2">
      <c r="B36" s="166"/>
      <c r="C36" s="171"/>
      <c r="D36" s="156"/>
      <c r="E36" s="156"/>
      <c r="F36" s="156"/>
      <c r="G36" s="156"/>
      <c r="H36" s="156"/>
      <c r="I36" s="156"/>
      <c r="J36" s="156"/>
      <c r="K36" s="156"/>
      <c r="L36" s="167"/>
      <c r="M36" s="154"/>
      <c r="N36" s="166"/>
      <c r="O36" s="168">
        <v>82</v>
      </c>
      <c r="P36" s="168">
        <v>7</v>
      </c>
      <c r="Q36" s="156"/>
      <c r="R36" s="170">
        <v>0.1</v>
      </c>
      <c r="S36" s="168">
        <v>12.5</v>
      </c>
      <c r="T36" s="156"/>
      <c r="U36" s="156"/>
      <c r="V36" s="156"/>
      <c r="W36" s="156"/>
      <c r="X36" s="156"/>
      <c r="Y36" s="156"/>
      <c r="Z36" s="167"/>
    </row>
    <row r="37" spans="1:26" ht="12.75" customHeight="1" x14ac:dyDescent="0.2">
      <c r="B37" s="514" t="s">
        <v>194</v>
      </c>
      <c r="C37" s="487"/>
      <c r="D37" s="487"/>
      <c r="E37" s="487"/>
      <c r="F37" s="487"/>
      <c r="G37" s="244" t="s">
        <v>195</v>
      </c>
      <c r="H37" s="156"/>
      <c r="I37" s="156"/>
      <c r="J37" s="156"/>
      <c r="K37" s="156"/>
      <c r="L37" s="167"/>
      <c r="M37" s="154"/>
      <c r="N37" s="166"/>
      <c r="O37" s="168">
        <v>83</v>
      </c>
      <c r="P37" s="168">
        <v>8</v>
      </c>
      <c r="Q37" s="156"/>
      <c r="R37" s="170">
        <v>0.15</v>
      </c>
      <c r="S37" s="168">
        <v>10</v>
      </c>
      <c r="T37" s="156"/>
      <c r="U37" s="156"/>
      <c r="V37" s="156"/>
      <c r="W37" s="156"/>
      <c r="X37" s="156"/>
      <c r="Y37" s="156"/>
      <c r="Z37" s="167"/>
    </row>
    <row r="38" spans="1:26" ht="12.75" customHeight="1" x14ac:dyDescent="0.2">
      <c r="B38" s="251"/>
      <c r="C38" s="158"/>
      <c r="D38" s="172"/>
      <c r="E38" s="158"/>
      <c r="F38" s="158"/>
      <c r="G38" s="156"/>
      <c r="H38" s="156"/>
      <c r="I38" s="156"/>
      <c r="J38" s="156"/>
      <c r="K38" s="156"/>
      <c r="L38" s="167"/>
      <c r="M38" s="154"/>
      <c r="N38" s="166"/>
      <c r="O38" s="168">
        <v>84</v>
      </c>
      <c r="P38" s="168">
        <v>9</v>
      </c>
      <c r="Q38" s="156"/>
      <c r="R38" s="170">
        <v>0.2</v>
      </c>
      <c r="S38" s="168">
        <v>7.5</v>
      </c>
      <c r="T38" s="156"/>
      <c r="U38" s="156"/>
      <c r="V38" s="156"/>
      <c r="W38" s="156"/>
      <c r="X38" s="156"/>
      <c r="Y38" s="156"/>
      <c r="Z38" s="167"/>
    </row>
    <row r="39" spans="1:26" ht="12.75" customHeight="1" x14ac:dyDescent="0.2">
      <c r="B39" s="251"/>
      <c r="C39" s="173" t="s">
        <v>196</v>
      </c>
      <c r="D39" s="158"/>
      <c r="E39" s="158"/>
      <c r="F39" s="158"/>
      <c r="G39" s="156"/>
      <c r="H39" s="521" t="s">
        <v>197</v>
      </c>
      <c r="I39" s="521"/>
      <c r="J39" s="156"/>
      <c r="K39" s="156"/>
      <c r="L39" s="167"/>
      <c r="M39" s="154"/>
      <c r="N39" s="166"/>
      <c r="O39" s="168">
        <v>85</v>
      </c>
      <c r="P39" s="168">
        <v>10</v>
      </c>
      <c r="Q39" s="156"/>
      <c r="R39" s="170">
        <v>0.25</v>
      </c>
      <c r="S39" s="168">
        <v>5</v>
      </c>
      <c r="T39" s="156"/>
      <c r="U39" s="156"/>
      <c r="V39" s="156"/>
      <c r="W39" s="156"/>
      <c r="X39" s="156"/>
      <c r="Y39" s="156"/>
      <c r="Z39" s="167"/>
    </row>
    <row r="40" spans="1:26" ht="12.75" customHeight="1" x14ac:dyDescent="0.2">
      <c r="B40" s="253"/>
      <c r="C40" s="161"/>
      <c r="D40" s="174" t="s">
        <v>198</v>
      </c>
      <c r="E40" s="155"/>
      <c r="F40" s="158"/>
      <c r="G40" s="156"/>
      <c r="H40" s="161"/>
      <c r="I40" s="174" t="s">
        <v>199</v>
      </c>
      <c r="J40" s="156"/>
      <c r="K40" s="156"/>
      <c r="L40" s="167"/>
      <c r="M40" s="154"/>
      <c r="N40" s="166"/>
      <c r="O40" s="168">
        <v>86</v>
      </c>
      <c r="P40" s="168">
        <v>11</v>
      </c>
      <c r="Q40" s="156"/>
      <c r="R40" s="156"/>
      <c r="S40" s="156"/>
      <c r="T40" s="156"/>
      <c r="U40" s="156"/>
      <c r="V40" s="156"/>
      <c r="W40" s="156"/>
      <c r="X40" s="156"/>
      <c r="Y40" s="156"/>
      <c r="Z40" s="167"/>
    </row>
    <row r="41" spans="1:26" ht="12.75" customHeight="1" x14ac:dyDescent="0.2">
      <c r="B41" s="253"/>
      <c r="C41" s="175"/>
      <c r="D41" s="176" t="s">
        <v>200</v>
      </c>
      <c r="E41" s="155"/>
      <c r="F41" s="158"/>
      <c r="G41" s="156"/>
      <c r="H41" s="177"/>
      <c r="I41" s="174" t="s">
        <v>201</v>
      </c>
      <c r="J41" s="156"/>
      <c r="K41" s="156"/>
      <c r="L41" s="167"/>
      <c r="N41" s="166"/>
      <c r="O41" s="168">
        <v>87</v>
      </c>
      <c r="P41" s="168">
        <v>12</v>
      </c>
      <c r="Q41" s="156"/>
      <c r="R41" s="156"/>
      <c r="S41" s="156"/>
      <c r="T41" s="156"/>
      <c r="U41" s="156"/>
      <c r="V41" s="156"/>
      <c r="W41" s="156"/>
      <c r="X41" s="156"/>
      <c r="Y41" s="156"/>
      <c r="Z41" s="167"/>
    </row>
    <row r="42" spans="1:26" ht="12.75" customHeight="1" thickBot="1" x14ac:dyDescent="0.25">
      <c r="B42" s="254"/>
      <c r="C42" s="155"/>
      <c r="D42" s="156"/>
      <c r="E42" s="156"/>
      <c r="F42" s="156"/>
      <c r="G42" s="156"/>
      <c r="H42" s="155"/>
      <c r="I42" s="155"/>
      <c r="J42" s="157"/>
      <c r="K42" s="156"/>
      <c r="L42" s="167"/>
      <c r="M42" s="154"/>
      <c r="N42" s="166"/>
      <c r="O42" s="168">
        <v>88</v>
      </c>
      <c r="P42" s="168">
        <v>13</v>
      </c>
      <c r="Q42" s="156"/>
      <c r="R42" s="156"/>
      <c r="S42" s="156"/>
      <c r="T42" s="156"/>
      <c r="U42" s="156"/>
      <c r="V42" s="156"/>
      <c r="W42" s="156"/>
      <c r="X42" s="156"/>
      <c r="Y42" s="156"/>
      <c r="Z42" s="167"/>
    </row>
    <row r="43" spans="1:26" ht="12.75" customHeight="1" thickBot="1" x14ac:dyDescent="0.25">
      <c r="B43" s="254"/>
      <c r="C43" s="155"/>
      <c r="D43" s="156"/>
      <c r="E43" s="156"/>
      <c r="F43" s="156"/>
      <c r="G43" s="156"/>
      <c r="H43" s="155"/>
      <c r="I43" s="155"/>
      <c r="J43" s="260">
        <f>IF(H41&lt;&gt;"",VLOOKUP(H41,R34:S39,2),IF(AND(OR(H40&lt;80,H40&gt;100),H41=""),0,VLOOKUP(H40,O34:P54,2)))</f>
        <v>0</v>
      </c>
      <c r="K43" s="156" t="s">
        <v>25</v>
      </c>
      <c r="L43" s="167"/>
      <c r="M43" s="154"/>
      <c r="N43" s="166"/>
      <c r="O43" s="168">
        <v>89</v>
      </c>
      <c r="P43" s="168">
        <v>14</v>
      </c>
      <c r="Q43" s="156"/>
      <c r="R43" s="156"/>
      <c r="S43" s="156"/>
      <c r="T43" s="156"/>
      <c r="U43" s="156"/>
      <c r="V43" s="156"/>
      <c r="W43" s="156"/>
      <c r="X43" s="156"/>
      <c r="Y43" s="156"/>
      <c r="Z43" s="167"/>
    </row>
    <row r="44" spans="1:26" ht="12.75" customHeight="1" x14ac:dyDescent="0.2">
      <c r="B44" s="254"/>
      <c r="C44" s="155"/>
      <c r="D44" s="156"/>
      <c r="E44" s="156"/>
      <c r="F44" s="156"/>
      <c r="G44" s="156"/>
      <c r="H44" s="155"/>
      <c r="I44" s="155"/>
      <c r="J44" s="157"/>
      <c r="K44" s="156"/>
      <c r="L44" s="167"/>
      <c r="M44" s="154"/>
      <c r="N44" s="166"/>
      <c r="O44" s="168">
        <v>90</v>
      </c>
      <c r="P44" s="168">
        <v>15</v>
      </c>
      <c r="Q44" s="156"/>
      <c r="R44" s="156"/>
      <c r="S44" s="156"/>
      <c r="T44" s="156"/>
      <c r="U44" s="156"/>
      <c r="V44" s="156"/>
      <c r="W44" s="156"/>
      <c r="X44" s="156"/>
      <c r="Y44" s="156"/>
      <c r="Z44" s="167"/>
    </row>
    <row r="45" spans="1:26" ht="12.75" customHeight="1" x14ac:dyDescent="0.2">
      <c r="B45" s="514" t="s">
        <v>202</v>
      </c>
      <c r="C45" s="487"/>
      <c r="D45" s="487"/>
      <c r="E45" s="487"/>
      <c r="F45" s="487"/>
      <c r="G45" s="244" t="s">
        <v>227</v>
      </c>
      <c r="H45" s="156"/>
      <c r="I45" s="155"/>
      <c r="J45" s="157"/>
      <c r="K45" s="156"/>
      <c r="L45" s="167"/>
      <c r="M45" s="154"/>
      <c r="N45" s="166"/>
      <c r="O45" s="168">
        <v>91</v>
      </c>
      <c r="P45" s="168">
        <v>14</v>
      </c>
      <c r="Q45" s="156"/>
      <c r="R45" s="156"/>
      <c r="S45" s="156"/>
      <c r="T45" s="156"/>
      <c r="U45" s="156"/>
      <c r="V45" s="156"/>
      <c r="W45" s="156"/>
      <c r="X45" s="156"/>
      <c r="Y45" s="156"/>
      <c r="Z45" s="167"/>
    </row>
    <row r="46" spans="1:26" ht="12.75" customHeight="1" x14ac:dyDescent="0.2">
      <c r="A46" s="528"/>
      <c r="B46" s="166"/>
      <c r="C46" s="156"/>
      <c r="D46" s="156"/>
      <c r="E46" s="158"/>
      <c r="F46" s="158"/>
      <c r="G46" s="156"/>
      <c r="H46" s="156"/>
      <c r="I46" s="156"/>
      <c r="J46" s="156"/>
      <c r="K46" s="156"/>
      <c r="L46" s="167"/>
      <c r="M46" s="154"/>
      <c r="N46" s="166"/>
      <c r="O46" s="168">
        <v>92</v>
      </c>
      <c r="P46" s="168">
        <v>13</v>
      </c>
      <c r="Q46" s="156"/>
      <c r="R46" s="156"/>
      <c r="S46" s="156"/>
      <c r="T46" s="156"/>
      <c r="U46" s="156"/>
      <c r="V46" s="156"/>
      <c r="W46" s="156"/>
      <c r="X46" s="156"/>
      <c r="Y46" s="156"/>
      <c r="Z46" s="167"/>
    </row>
    <row r="47" spans="1:26" ht="12.75" customHeight="1" x14ac:dyDescent="0.2">
      <c r="A47" s="528"/>
      <c r="B47" s="255" t="s">
        <v>182</v>
      </c>
      <c r="C47" s="525" t="s">
        <v>230</v>
      </c>
      <c r="D47" s="525"/>
      <c r="E47" s="525"/>
      <c r="F47" s="525"/>
      <c r="G47" s="242"/>
      <c r="H47" s="242" t="s">
        <v>228</v>
      </c>
      <c r="I47" s="526" t="s">
        <v>231</v>
      </c>
      <c r="J47" s="527"/>
      <c r="K47" s="1"/>
      <c r="L47" s="246"/>
      <c r="M47" s="154"/>
      <c r="N47" s="166"/>
      <c r="O47" s="168">
        <v>93</v>
      </c>
      <c r="P47" s="168">
        <v>12</v>
      </c>
      <c r="Q47" s="156"/>
      <c r="R47" s="156"/>
      <c r="S47" s="156"/>
      <c r="T47" s="156"/>
      <c r="U47" s="156"/>
      <c r="V47" s="156"/>
      <c r="W47" s="156"/>
      <c r="X47" s="156"/>
      <c r="Y47" s="156"/>
      <c r="Z47" s="167"/>
    </row>
    <row r="48" spans="1:26" ht="12.75" customHeight="1" x14ac:dyDescent="0.2">
      <c r="A48" s="528"/>
      <c r="B48" s="166"/>
      <c r="C48" s="525"/>
      <c r="D48" s="525"/>
      <c r="E48" s="525"/>
      <c r="F48" s="525"/>
      <c r="G48" s="524" t="s">
        <v>229</v>
      </c>
      <c r="H48" s="524"/>
      <c r="I48" s="527"/>
      <c r="J48" s="527"/>
      <c r="K48" s="257" t="s">
        <v>25</v>
      </c>
      <c r="L48" s="246"/>
      <c r="M48" s="154"/>
      <c r="N48" s="166"/>
      <c r="O48" s="168">
        <v>94</v>
      </c>
      <c r="P48" s="168">
        <v>11</v>
      </c>
      <c r="Q48" s="156"/>
      <c r="R48" s="156"/>
      <c r="S48" s="156"/>
      <c r="T48" s="156"/>
      <c r="U48" s="156"/>
      <c r="V48" s="156"/>
      <c r="W48" s="156"/>
      <c r="X48" s="156"/>
      <c r="Y48" s="156"/>
      <c r="Z48" s="167"/>
    </row>
    <row r="49" spans="1:26" ht="12.75" customHeight="1" x14ac:dyDescent="0.2">
      <c r="A49" s="528"/>
      <c r="B49" s="256"/>
      <c r="C49" s="525"/>
      <c r="D49" s="525"/>
      <c r="E49" s="525"/>
      <c r="F49" s="525"/>
      <c r="G49" s="1"/>
      <c r="H49" s="1">
        <v>1</v>
      </c>
      <c r="I49" s="238"/>
      <c r="J49" s="242"/>
      <c r="K49" s="1" t="str">
        <f>IF(I49&lt;&gt;"",30,"")</f>
        <v/>
      </c>
      <c r="L49" s="167"/>
      <c r="M49" s="154"/>
      <c r="N49" s="166"/>
      <c r="O49" s="168">
        <v>95</v>
      </c>
      <c r="P49" s="168">
        <v>10</v>
      </c>
      <c r="Q49" s="156"/>
      <c r="R49" s="156"/>
      <c r="S49" s="156"/>
      <c r="T49" s="156"/>
      <c r="U49" s="156"/>
      <c r="V49" s="156"/>
      <c r="W49" s="156"/>
      <c r="X49" s="156"/>
      <c r="Y49" s="156"/>
      <c r="Z49" s="167"/>
    </row>
    <row r="50" spans="1:26" ht="12.75" customHeight="1" x14ac:dyDescent="0.2">
      <c r="A50" s="528"/>
      <c r="B50" s="166"/>
      <c r="C50" s="525"/>
      <c r="D50" s="525"/>
      <c r="E50" s="525"/>
      <c r="F50" s="525"/>
      <c r="G50" s="1"/>
      <c r="H50" s="1">
        <v>2</v>
      </c>
      <c r="I50" s="238"/>
      <c r="J50" s="242"/>
      <c r="K50" s="1" t="str">
        <f>IF(I50&lt;&gt;"",10,"")</f>
        <v/>
      </c>
      <c r="L50" s="167"/>
      <c r="M50" s="154"/>
      <c r="N50" s="166"/>
      <c r="O50" s="168">
        <v>96</v>
      </c>
      <c r="P50" s="168">
        <v>9</v>
      </c>
      <c r="Q50" s="156"/>
      <c r="R50" s="156"/>
      <c r="S50" s="156"/>
      <c r="T50" s="156"/>
      <c r="U50" s="156"/>
      <c r="V50" s="156"/>
      <c r="W50" s="156"/>
      <c r="X50" s="156"/>
      <c r="Y50" s="156"/>
      <c r="Z50" s="167"/>
    </row>
    <row r="51" spans="1:26" ht="12.75" customHeight="1" x14ac:dyDescent="0.2">
      <c r="A51" s="528"/>
      <c r="B51" s="166"/>
      <c r="C51" s="243"/>
      <c r="D51" s="243"/>
      <c r="E51" s="243"/>
      <c r="F51" s="243"/>
      <c r="G51" s="1"/>
      <c r="H51" s="1">
        <v>3</v>
      </c>
      <c r="I51" s="245"/>
      <c r="J51" s="242"/>
      <c r="K51" s="1"/>
      <c r="L51" s="167"/>
      <c r="M51" s="154"/>
      <c r="N51" s="166"/>
      <c r="O51" s="168">
        <v>97</v>
      </c>
      <c r="P51" s="168">
        <v>8</v>
      </c>
      <c r="Q51" s="156"/>
      <c r="R51" s="156"/>
      <c r="S51" s="156"/>
      <c r="T51" s="156"/>
      <c r="U51" s="156"/>
      <c r="V51" s="156"/>
      <c r="W51" s="156"/>
      <c r="X51" s="156"/>
      <c r="Y51" s="156"/>
      <c r="Z51" s="167"/>
    </row>
    <row r="52" spans="1:26" ht="12.75" customHeight="1" x14ac:dyDescent="0.2">
      <c r="A52" s="528"/>
      <c r="B52" s="166"/>
      <c r="C52" s="243"/>
      <c r="D52" s="178"/>
      <c r="E52" s="243"/>
      <c r="F52" s="243"/>
      <c r="G52" s="1"/>
      <c r="H52" s="1">
        <v>4</v>
      </c>
      <c r="I52" s="245"/>
      <c r="J52" s="242"/>
      <c r="K52" s="1"/>
      <c r="L52" s="167"/>
      <c r="M52" s="154"/>
      <c r="N52" s="166"/>
      <c r="O52" s="168">
        <v>98</v>
      </c>
      <c r="P52" s="168">
        <v>7</v>
      </c>
      <c r="Q52" s="156"/>
      <c r="R52" s="156"/>
      <c r="S52" s="156"/>
      <c r="T52" s="156"/>
      <c r="U52" s="156"/>
      <c r="V52" s="156"/>
      <c r="W52" s="156"/>
      <c r="X52" s="156"/>
      <c r="Y52" s="156"/>
      <c r="Z52" s="167"/>
    </row>
    <row r="53" spans="1:26" ht="12.75" customHeight="1" x14ac:dyDescent="0.2">
      <c r="A53" s="528"/>
      <c r="B53" s="166"/>
      <c r="C53" s="243"/>
      <c r="D53" s="178"/>
      <c r="E53" s="243"/>
      <c r="F53" s="243"/>
      <c r="G53" s="1"/>
      <c r="H53" s="1">
        <v>5</v>
      </c>
      <c r="I53" s="238"/>
      <c r="J53" s="242"/>
      <c r="K53" s="1" t="str">
        <f>IF(I53&lt;&gt;"",10,"")</f>
        <v/>
      </c>
      <c r="L53" s="167"/>
      <c r="N53" s="166"/>
      <c r="O53" s="168">
        <v>99</v>
      </c>
      <c r="P53" s="168">
        <v>6</v>
      </c>
      <c r="Q53" s="156"/>
      <c r="R53" s="156"/>
      <c r="S53" s="156"/>
      <c r="T53" s="156"/>
      <c r="U53" s="156"/>
      <c r="V53" s="156"/>
      <c r="W53" s="156"/>
      <c r="X53" s="156"/>
      <c r="Y53" s="156"/>
      <c r="Z53" s="167"/>
    </row>
    <row r="54" spans="1:26" ht="12.75" customHeight="1" x14ac:dyDescent="0.2">
      <c r="A54" s="528"/>
      <c r="B54" s="166"/>
      <c r="C54" s="243"/>
      <c r="D54" s="243"/>
      <c r="E54" s="243"/>
      <c r="F54" s="243"/>
      <c r="G54" s="1"/>
      <c r="H54" s="1">
        <v>6</v>
      </c>
      <c r="I54" s="245"/>
      <c r="J54" s="242"/>
      <c r="K54" s="1"/>
      <c r="L54" s="167"/>
      <c r="N54" s="166"/>
      <c r="O54" s="168">
        <v>100</v>
      </c>
      <c r="P54" s="168">
        <v>5</v>
      </c>
      <c r="Q54" s="156"/>
      <c r="R54" s="156"/>
      <c r="S54" s="156"/>
      <c r="T54" s="156"/>
      <c r="U54" s="156"/>
      <c r="V54" s="156"/>
      <c r="W54" s="156"/>
      <c r="X54" s="156"/>
      <c r="Y54" s="156"/>
      <c r="Z54" s="167"/>
    </row>
    <row r="55" spans="1:26" ht="12.75" customHeight="1" x14ac:dyDescent="0.2">
      <c r="A55" s="528"/>
      <c r="B55" s="166"/>
      <c r="C55" s="243"/>
      <c r="D55" s="243"/>
      <c r="E55" s="243"/>
      <c r="F55" s="243"/>
      <c r="G55" s="1"/>
      <c r="H55" s="1">
        <v>7</v>
      </c>
      <c r="I55" s="238"/>
      <c r="J55" s="242"/>
      <c r="K55" s="1" t="str">
        <f>IF(I55&lt;&gt;"",30,"")</f>
        <v/>
      </c>
      <c r="L55" s="167"/>
      <c r="N55" s="166"/>
      <c r="O55" s="156"/>
      <c r="P55" s="156"/>
      <c r="Q55" s="156"/>
      <c r="R55" s="156"/>
      <c r="S55" s="156"/>
      <c r="T55" s="156"/>
      <c r="U55" s="156"/>
      <c r="V55" s="156"/>
      <c r="W55" s="156"/>
      <c r="X55" s="156"/>
      <c r="Y55" s="156"/>
      <c r="Z55" s="167"/>
    </row>
    <row r="56" spans="1:26" ht="12.75" customHeight="1" thickBot="1" x14ac:dyDescent="0.25">
      <c r="A56" s="528"/>
      <c r="B56" s="166"/>
      <c r="C56" s="243"/>
      <c r="D56" s="243"/>
      <c r="E56" s="243"/>
      <c r="F56" s="243"/>
      <c r="G56" s="1"/>
      <c r="H56" s="1">
        <v>8</v>
      </c>
      <c r="I56" s="245"/>
      <c r="J56" s="242"/>
      <c r="K56" s="1"/>
      <c r="L56" s="167"/>
      <c r="N56" s="179"/>
      <c r="O56" s="180"/>
      <c r="P56" s="180"/>
      <c r="Q56" s="180"/>
      <c r="R56" s="180"/>
      <c r="S56" s="180"/>
      <c r="T56" s="180"/>
      <c r="U56" s="180"/>
      <c r="V56" s="180"/>
      <c r="W56" s="180"/>
      <c r="X56" s="180"/>
      <c r="Y56" s="180"/>
      <c r="Z56" s="181"/>
    </row>
    <row r="57" spans="1:26" ht="12.75" customHeight="1" thickTop="1" thickBot="1" x14ac:dyDescent="0.25">
      <c r="B57" s="166"/>
      <c r="C57" s="243"/>
      <c r="D57" s="243"/>
      <c r="E57" s="243"/>
      <c r="F57" s="243"/>
      <c r="G57" s="1"/>
      <c r="H57" s="1">
        <v>9</v>
      </c>
      <c r="I57" s="238"/>
      <c r="J57" s="242"/>
      <c r="K57" s="1" t="str">
        <f>IF(I57&lt;&gt;"",10,"")</f>
        <v/>
      </c>
      <c r="L57" s="167"/>
    </row>
    <row r="58" spans="1:26" ht="12.75" customHeight="1" thickBot="1" x14ac:dyDescent="0.25">
      <c r="B58" s="166"/>
      <c r="C58" s="156"/>
      <c r="D58" s="156"/>
      <c r="E58" s="156"/>
      <c r="F58" s="156"/>
      <c r="G58" s="242"/>
      <c r="H58" s="242"/>
      <c r="I58" s="242"/>
      <c r="J58" s="242"/>
      <c r="K58" s="259">
        <f>IF(SUM(K49:K57)&gt;30,30,SUM(K49:K57))</f>
        <v>0</v>
      </c>
      <c r="L58" s="167"/>
    </row>
    <row r="59" spans="1:26" ht="12.75" customHeight="1" thickBot="1" x14ac:dyDescent="0.25">
      <c r="B59" s="179"/>
      <c r="C59" s="180"/>
      <c r="D59" s="180"/>
      <c r="E59" s="180"/>
      <c r="F59" s="180"/>
      <c r="G59" s="247"/>
      <c r="H59" s="247"/>
      <c r="I59" s="247"/>
      <c r="J59" s="247"/>
      <c r="K59" s="248"/>
      <c r="L59" s="249"/>
    </row>
    <row r="60" spans="1:26" ht="12.75" customHeight="1" thickTop="1" x14ac:dyDescent="0.2"/>
    <row r="61" spans="1:26" ht="12.75" customHeight="1" x14ac:dyDescent="0.2">
      <c r="B61" s="178"/>
      <c r="C61" s="178"/>
      <c r="D61" s="178"/>
      <c r="E61" s="178"/>
      <c r="F61" s="178"/>
      <c r="G61" s="178"/>
      <c r="H61" s="178"/>
      <c r="I61" s="178"/>
      <c r="J61" s="178"/>
      <c r="K61" s="178"/>
      <c r="L61" s="178"/>
      <c r="M61" s="239"/>
      <c r="N61" s="239"/>
    </row>
    <row r="62" spans="1:26" ht="12.75" customHeight="1" x14ac:dyDescent="0.2">
      <c r="B62" s="182"/>
      <c r="C62" s="182"/>
      <c r="D62" s="515" t="s">
        <v>203</v>
      </c>
      <c r="E62" s="515"/>
      <c r="F62" s="515"/>
      <c r="G62" s="515"/>
      <c r="H62" s="515"/>
      <c r="I62" s="515"/>
      <c r="J62" s="183"/>
      <c r="K62" s="184"/>
      <c r="L62" s="182"/>
      <c r="M62" s="239"/>
      <c r="N62" s="239"/>
    </row>
    <row r="63" spans="1:26" ht="12.75" customHeight="1" x14ac:dyDescent="0.2">
      <c r="B63" s="182"/>
      <c r="C63" s="182"/>
      <c r="D63" s="182"/>
      <c r="E63" s="182"/>
      <c r="F63" s="182"/>
      <c r="G63" s="182"/>
      <c r="H63" s="182"/>
      <c r="I63" s="182"/>
      <c r="J63" s="182"/>
      <c r="K63" s="182"/>
      <c r="L63" s="182"/>
      <c r="M63" s="239"/>
      <c r="N63" s="239"/>
    </row>
    <row r="64" spans="1:26" ht="12.75" customHeight="1" x14ac:dyDescent="0.2">
      <c r="B64" s="522" t="s">
        <v>204</v>
      </c>
      <c r="C64" s="522"/>
      <c r="D64" s="522"/>
      <c r="E64" s="522"/>
      <c r="F64" s="522"/>
      <c r="G64" s="522"/>
      <c r="H64" s="522"/>
      <c r="I64" s="522"/>
      <c r="J64" s="522"/>
      <c r="K64" s="522"/>
      <c r="L64" s="185"/>
      <c r="M64" s="239"/>
      <c r="N64" s="239"/>
    </row>
    <row r="65" spans="2:14" ht="12.75" customHeight="1" x14ac:dyDescent="0.2">
      <c r="B65" s="522"/>
      <c r="C65" s="522"/>
      <c r="D65" s="522"/>
      <c r="E65" s="522"/>
      <c r="F65" s="522"/>
      <c r="G65" s="522"/>
      <c r="H65" s="522"/>
      <c r="I65" s="522"/>
      <c r="J65" s="522"/>
      <c r="K65" s="522"/>
      <c r="L65" s="185"/>
      <c r="M65" s="239"/>
      <c r="N65" s="239"/>
    </row>
    <row r="66" spans="2:14" ht="12.75" customHeight="1" x14ac:dyDescent="0.2">
      <c r="B66" s="522"/>
      <c r="C66" s="522"/>
      <c r="D66" s="522"/>
      <c r="E66" s="522"/>
      <c r="F66" s="522"/>
      <c r="G66" s="522"/>
      <c r="H66" s="522"/>
      <c r="I66" s="522"/>
      <c r="J66" s="522"/>
      <c r="K66" s="522"/>
      <c r="L66" s="185"/>
      <c r="M66" s="239"/>
      <c r="N66" s="239"/>
    </row>
    <row r="67" spans="2:14" ht="12.75" customHeight="1" x14ac:dyDescent="0.2">
      <c r="B67" s="522"/>
      <c r="C67" s="522"/>
      <c r="D67" s="522"/>
      <c r="E67" s="522"/>
      <c r="F67" s="522"/>
      <c r="G67" s="522"/>
      <c r="H67" s="522"/>
      <c r="I67" s="522"/>
      <c r="J67" s="522"/>
      <c r="K67" s="522"/>
      <c r="L67" s="185"/>
      <c r="M67" s="239"/>
      <c r="N67" s="239"/>
    </row>
    <row r="68" spans="2:14" ht="12.75" customHeight="1" x14ac:dyDescent="0.2">
      <c r="B68" s="522"/>
      <c r="C68" s="522"/>
      <c r="D68" s="522"/>
      <c r="E68" s="522"/>
      <c r="F68" s="522"/>
      <c r="G68" s="522"/>
      <c r="H68" s="522"/>
      <c r="I68" s="522"/>
      <c r="J68" s="522"/>
      <c r="K68" s="522"/>
      <c r="L68" s="185"/>
      <c r="M68" s="239"/>
      <c r="N68" s="239"/>
    </row>
    <row r="69" spans="2:14" ht="12.75" customHeight="1" x14ac:dyDescent="0.2">
      <c r="B69" s="522"/>
      <c r="C69" s="522"/>
      <c r="D69" s="522"/>
      <c r="E69" s="522"/>
      <c r="F69" s="522"/>
      <c r="G69" s="522"/>
      <c r="H69" s="522"/>
      <c r="I69" s="522"/>
      <c r="J69" s="522"/>
      <c r="K69" s="522"/>
      <c r="L69" s="185"/>
      <c r="M69" s="239"/>
      <c r="N69" s="239"/>
    </row>
    <row r="70" spans="2:14" ht="12.75" customHeight="1" x14ac:dyDescent="0.2">
      <c r="B70" s="522"/>
      <c r="C70" s="522"/>
      <c r="D70" s="522"/>
      <c r="E70" s="522"/>
      <c r="F70" s="522"/>
      <c r="G70" s="522"/>
      <c r="H70" s="522"/>
      <c r="I70" s="522"/>
      <c r="J70" s="522"/>
      <c r="K70" s="522"/>
      <c r="L70" s="185"/>
      <c r="M70" s="240"/>
      <c r="N70" s="240"/>
    </row>
    <row r="71" spans="2:14" ht="12.75" customHeight="1" x14ac:dyDescent="0.2">
      <c r="B71" s="187"/>
      <c r="C71" s="187"/>
      <c r="D71" s="523" t="s">
        <v>205</v>
      </c>
      <c r="E71" s="523"/>
      <c r="F71" s="523"/>
      <c r="G71" s="523"/>
      <c r="H71" s="523"/>
      <c r="I71" s="523"/>
      <c r="J71" s="523"/>
      <c r="K71" s="523"/>
      <c r="L71" s="187"/>
      <c r="M71" s="240"/>
      <c r="N71" s="240"/>
    </row>
    <row r="72" spans="2:14" ht="12.75" customHeight="1" x14ac:dyDescent="0.2">
      <c r="B72" s="187"/>
      <c r="C72" s="187"/>
      <c r="D72" s="523"/>
      <c r="E72" s="523"/>
      <c r="F72" s="523"/>
      <c r="G72" s="523"/>
      <c r="H72" s="523"/>
      <c r="I72" s="523"/>
      <c r="J72" s="523"/>
      <c r="K72" s="523"/>
      <c r="L72" s="187"/>
      <c r="M72" s="239"/>
      <c r="N72" s="239"/>
    </row>
    <row r="73" spans="2:14" ht="12.75" customHeight="1" x14ac:dyDescent="0.2">
      <c r="B73" s="188"/>
      <c r="C73" s="188"/>
      <c r="D73" s="236"/>
      <c r="E73" s="236"/>
      <c r="F73" s="236"/>
      <c r="G73" s="236"/>
      <c r="H73" s="236"/>
      <c r="I73" s="236"/>
      <c r="J73" s="236"/>
      <c r="K73" s="188"/>
      <c r="L73" s="188"/>
      <c r="M73" s="239"/>
      <c r="N73" s="239"/>
    </row>
    <row r="74" spans="2:14" ht="12.75" customHeight="1" x14ac:dyDescent="0.2">
      <c r="B74" s="189" t="s">
        <v>59</v>
      </c>
      <c r="C74" s="182"/>
      <c r="D74" s="182"/>
      <c r="E74" s="182"/>
      <c r="F74" s="190"/>
      <c r="G74" s="182"/>
      <c r="H74" s="182"/>
      <c r="I74" s="182"/>
      <c r="J74" s="182"/>
      <c r="K74" s="182"/>
      <c r="L74" s="182"/>
      <c r="M74" s="239"/>
      <c r="N74" s="239"/>
    </row>
    <row r="75" spans="2:14" ht="12.75" customHeight="1" x14ac:dyDescent="0.2">
      <c r="B75" s="182"/>
      <c r="C75" s="182"/>
      <c r="D75" s="182"/>
      <c r="E75" s="182"/>
      <c r="F75" s="182"/>
      <c r="G75" s="182"/>
      <c r="H75" s="182"/>
      <c r="I75" s="182"/>
      <c r="J75" s="182"/>
      <c r="K75" s="182"/>
      <c r="L75" s="182"/>
      <c r="M75" s="239"/>
      <c r="N75" s="239"/>
    </row>
    <row r="76" spans="2:14" ht="12.75" customHeight="1" x14ac:dyDescent="0.2">
      <c r="B76" s="182" t="s">
        <v>60</v>
      </c>
      <c r="C76" s="182"/>
      <c r="D76" s="182"/>
      <c r="E76" s="182"/>
      <c r="F76" s="182"/>
      <c r="G76" s="182"/>
      <c r="H76" s="190"/>
      <c r="I76" s="190"/>
      <c r="J76" s="191">
        <f>'Intersection Rating'!C19</f>
        <v>0</v>
      </c>
      <c r="K76" s="182" t="s">
        <v>61</v>
      </c>
      <c r="L76" s="182"/>
      <c r="M76" s="239"/>
      <c r="N76" s="239"/>
    </row>
    <row r="77" spans="2:14" ht="12.75" customHeight="1" x14ac:dyDescent="0.2">
      <c r="B77" s="182" t="s">
        <v>206</v>
      </c>
      <c r="C77" s="182"/>
      <c r="D77" s="182"/>
      <c r="E77" s="182"/>
      <c r="F77" s="182"/>
      <c r="G77" s="182"/>
      <c r="H77" s="190"/>
      <c r="I77" s="190"/>
      <c r="J77" s="191">
        <f>'Intersection Rating'!C20</f>
        <v>0</v>
      </c>
      <c r="K77" s="182" t="s">
        <v>58</v>
      </c>
      <c r="L77" s="182"/>
      <c r="M77" s="239"/>
      <c r="N77" s="239"/>
    </row>
    <row r="78" spans="2:14" ht="12.75" customHeight="1" x14ac:dyDescent="0.2">
      <c r="B78" s="182" t="s">
        <v>207</v>
      </c>
      <c r="C78" s="182"/>
      <c r="D78" s="182"/>
      <c r="E78" s="182"/>
      <c r="F78" s="182"/>
      <c r="G78" s="182"/>
      <c r="H78" s="190"/>
      <c r="I78" s="190"/>
      <c r="J78" s="191">
        <f>'Intersection Rating'!C21</f>
        <v>0</v>
      </c>
      <c r="K78" s="182" t="s">
        <v>58</v>
      </c>
      <c r="L78" s="182"/>
      <c r="M78" s="239"/>
      <c r="N78" s="239"/>
    </row>
    <row r="79" spans="2:14" ht="12.75" customHeight="1" x14ac:dyDescent="0.2">
      <c r="B79" s="192"/>
      <c r="C79" s="192"/>
      <c r="D79" s="192"/>
      <c r="E79" s="192"/>
      <c r="F79" s="192"/>
      <c r="G79" s="192"/>
      <c r="H79" s="192"/>
      <c r="I79" s="193"/>
      <c r="J79" s="192"/>
      <c r="K79" s="192"/>
      <c r="L79" s="192"/>
      <c r="M79" s="239"/>
      <c r="N79" s="239"/>
    </row>
    <row r="80" spans="2:14" ht="12.75" customHeight="1" x14ac:dyDescent="0.2">
      <c r="B80" s="516"/>
      <c r="C80" s="516"/>
      <c r="D80" s="516"/>
      <c r="E80" s="516"/>
      <c r="F80" s="516"/>
      <c r="G80" s="516"/>
      <c r="H80" s="516"/>
      <c r="I80" s="516"/>
      <c r="J80" s="516"/>
      <c r="K80" s="516"/>
      <c r="L80" s="516"/>
      <c r="M80" s="239"/>
      <c r="N80" s="239"/>
    </row>
    <row r="81" spans="2:14" ht="12.75" customHeight="1" x14ac:dyDescent="0.2">
      <c r="B81" s="189" t="s">
        <v>62</v>
      </c>
      <c r="C81" s="182"/>
      <c r="D81" s="182"/>
      <c r="E81" s="182"/>
      <c r="F81" s="182"/>
      <c r="G81" s="182"/>
      <c r="H81" s="182"/>
      <c r="I81" s="182"/>
      <c r="J81" s="182"/>
      <c r="K81" s="182"/>
      <c r="L81" s="182"/>
      <c r="M81" s="239"/>
      <c r="N81" s="239"/>
    </row>
    <row r="82" spans="2:14" ht="12.75" customHeight="1" x14ac:dyDescent="0.2">
      <c r="B82" s="189"/>
      <c r="C82" s="182"/>
      <c r="D82" s="182"/>
      <c r="E82" s="182"/>
      <c r="F82" s="182"/>
      <c r="G82" s="182"/>
      <c r="H82" s="182"/>
      <c r="I82" s="182"/>
      <c r="J82" s="182"/>
      <c r="K82" s="182"/>
      <c r="L82" s="182"/>
      <c r="M82" s="239"/>
      <c r="N82" s="239"/>
    </row>
    <row r="83" spans="2:14" ht="12.75" customHeight="1" x14ac:dyDescent="0.2">
      <c r="B83" s="182"/>
      <c r="C83" s="182"/>
      <c r="D83" s="182"/>
      <c r="E83" s="182"/>
      <c r="F83" s="182"/>
      <c r="G83" s="182"/>
      <c r="H83" s="182"/>
      <c r="I83" s="182"/>
      <c r="J83" s="182"/>
      <c r="K83" s="182"/>
      <c r="L83" s="182"/>
      <c r="M83" s="239"/>
      <c r="N83" s="239"/>
    </row>
    <row r="84" spans="2:14" ht="12.75" customHeight="1" x14ac:dyDescent="0.2">
      <c r="B84" s="182" t="s">
        <v>80</v>
      </c>
      <c r="C84" s="190"/>
      <c r="D84" s="190"/>
      <c r="E84" s="190"/>
      <c r="F84" s="190"/>
      <c r="G84" s="190"/>
      <c r="H84" s="190"/>
      <c r="I84" s="182"/>
      <c r="J84" s="182"/>
      <c r="K84" s="182"/>
      <c r="L84" s="182"/>
      <c r="M84" s="239"/>
      <c r="N84" s="239"/>
    </row>
    <row r="85" spans="2:14" ht="12.75" customHeight="1" x14ac:dyDescent="0.2">
      <c r="B85" s="182" t="s">
        <v>208</v>
      </c>
      <c r="C85" s="182"/>
      <c r="D85" s="182"/>
      <c r="E85" s="182"/>
      <c r="F85" s="182"/>
      <c r="G85" s="182"/>
      <c r="H85" s="182"/>
      <c r="I85" s="182"/>
      <c r="J85" s="182"/>
      <c r="K85" s="182"/>
      <c r="L85" s="182"/>
      <c r="M85" s="239"/>
      <c r="N85" s="239"/>
    </row>
    <row r="86" spans="2:14" ht="12.75" customHeight="1" x14ac:dyDescent="0.2">
      <c r="B86" s="182"/>
      <c r="C86" s="182"/>
      <c r="D86" s="182"/>
      <c r="E86" s="182"/>
      <c r="F86" s="182"/>
      <c r="G86" s="182"/>
      <c r="H86" s="182"/>
      <c r="I86" s="182"/>
      <c r="J86" s="194" t="s">
        <v>209</v>
      </c>
      <c r="K86" s="182"/>
      <c r="L86" s="182"/>
    </row>
    <row r="87" spans="2:14" ht="12.75" customHeight="1" thickBot="1" x14ac:dyDescent="0.25">
      <c r="B87" s="195" t="s">
        <v>63</v>
      </c>
      <c r="C87" s="190"/>
      <c r="D87" s="182"/>
      <c r="E87" s="190"/>
      <c r="F87" s="190"/>
      <c r="G87" s="186"/>
      <c r="H87" s="190"/>
      <c r="I87" s="191">
        <f>'Intersection Rating'!C27</f>
        <v>0</v>
      </c>
      <c r="J87" s="182" t="s">
        <v>64</v>
      </c>
      <c r="K87" s="196">
        <f>IF(I87=0,0,VLOOKUP(I87,$C$126:$E$171,3))</f>
        <v>0</v>
      </c>
      <c r="L87" s="182" t="s">
        <v>58</v>
      </c>
    </row>
    <row r="88" spans="2:14" ht="12.75" customHeight="1" thickBot="1" x14ac:dyDescent="0.25">
      <c r="B88" s="195" t="s">
        <v>65</v>
      </c>
      <c r="C88" s="190"/>
      <c r="D88" s="197"/>
      <c r="E88" s="190"/>
      <c r="F88" s="190"/>
      <c r="G88" s="198"/>
      <c r="H88" s="190"/>
      <c r="I88" s="191">
        <f>'Intersection Rating'!C28</f>
        <v>0</v>
      </c>
      <c r="J88" s="197" t="s">
        <v>64</v>
      </c>
      <c r="K88" s="199">
        <f>IF(I88=0,0,VLOOKUP(I88,$C$126:$D$171,2))</f>
        <v>0</v>
      </c>
      <c r="L88" s="182" t="s">
        <v>58</v>
      </c>
    </row>
    <row r="89" spans="2:14" ht="12.75" customHeight="1" thickBot="1" x14ac:dyDescent="0.25">
      <c r="B89" s="195" t="s">
        <v>66</v>
      </c>
      <c r="C89" s="190"/>
      <c r="D89" s="197"/>
      <c r="E89" s="190"/>
      <c r="F89" s="190"/>
      <c r="G89" s="198"/>
      <c r="H89" s="190"/>
      <c r="I89" s="200">
        <f>'Intersection Rating'!C29</f>
        <v>0</v>
      </c>
      <c r="J89" s="197" t="s">
        <v>64</v>
      </c>
      <c r="K89" s="199">
        <f>IF(I89=0,0,VLOOKUP(I89,$C$126:$D$171,2))</f>
        <v>0</v>
      </c>
      <c r="L89" s="182" t="s">
        <v>58</v>
      </c>
    </row>
    <row r="90" spans="2:14" ht="12.75" customHeight="1" thickBot="1" x14ac:dyDescent="0.25">
      <c r="B90" s="195" t="s">
        <v>67</v>
      </c>
      <c r="C90" s="190"/>
      <c r="D90" s="197"/>
      <c r="E90" s="190"/>
      <c r="F90" s="190"/>
      <c r="G90" s="198"/>
      <c r="H90" s="190"/>
      <c r="I90" s="191">
        <f>'Intersection Rating'!C30</f>
        <v>0</v>
      </c>
      <c r="J90" s="197" t="s">
        <v>64</v>
      </c>
      <c r="K90" s="196">
        <f>IF(I90=0,0,VLOOKUP(I90,$C$126:$E$171,3))</f>
        <v>0</v>
      </c>
      <c r="L90" s="182" t="s">
        <v>58</v>
      </c>
      <c r="M90" s="239"/>
      <c r="N90" s="239"/>
    </row>
    <row r="91" spans="2:14" ht="12.75" customHeight="1" x14ac:dyDescent="0.2">
      <c r="B91" s="192"/>
      <c r="C91" s="192"/>
      <c r="D91" s="192"/>
      <c r="E91" s="192"/>
      <c r="F91" s="192"/>
      <c r="G91" s="192"/>
      <c r="H91" s="192"/>
      <c r="I91" s="192"/>
      <c r="J91" s="192"/>
      <c r="K91" s="192"/>
      <c r="L91" s="192"/>
      <c r="M91" s="239"/>
      <c r="N91" s="239"/>
    </row>
    <row r="92" spans="2:14" ht="12.75" customHeight="1" x14ac:dyDescent="0.2">
      <c r="B92" s="182"/>
      <c r="C92" s="182"/>
      <c r="D92" s="182"/>
      <c r="E92" s="182"/>
      <c r="F92" s="182"/>
      <c r="G92" s="182"/>
      <c r="H92" s="182"/>
      <c r="I92" s="182"/>
      <c r="J92" s="182"/>
      <c r="K92" s="182"/>
      <c r="L92" s="182"/>
      <c r="M92" s="239"/>
      <c r="N92" s="239"/>
    </row>
    <row r="93" spans="2:14" ht="12.75" customHeight="1" x14ac:dyDescent="0.2">
      <c r="B93" s="189" t="s">
        <v>68</v>
      </c>
      <c r="C93" s="182"/>
      <c r="D93" s="182"/>
      <c r="E93" s="182"/>
      <c r="F93" s="182"/>
      <c r="G93" s="182"/>
      <c r="H93" s="182"/>
      <c r="I93" s="182"/>
      <c r="J93" s="182"/>
      <c r="K93" s="190"/>
      <c r="L93" s="182"/>
      <c r="M93" s="239"/>
      <c r="N93" s="239"/>
    </row>
    <row r="94" spans="2:14" ht="12.75" customHeight="1" x14ac:dyDescent="0.2">
      <c r="B94" s="182"/>
      <c r="C94" s="182"/>
      <c r="D94" s="182"/>
      <c r="E94" s="182"/>
      <c r="F94" s="182"/>
      <c r="G94" s="182"/>
      <c r="H94" s="182"/>
      <c r="I94" s="182"/>
      <c r="J94" s="182"/>
      <c r="K94" s="201"/>
      <c r="L94" s="182"/>
      <c r="M94" s="239"/>
      <c r="N94" s="239"/>
    </row>
    <row r="95" spans="2:14" ht="12.75" customHeight="1" x14ac:dyDescent="0.2">
      <c r="B95" s="182" t="s">
        <v>79</v>
      </c>
      <c r="C95" s="182"/>
      <c r="D95" s="182"/>
      <c r="E95" s="182"/>
      <c r="F95" s="182"/>
      <c r="G95" s="182"/>
      <c r="H95" s="182"/>
      <c r="I95" s="182"/>
      <c r="J95" s="182"/>
      <c r="K95" s="190"/>
      <c r="L95" s="182"/>
      <c r="M95" s="239"/>
      <c r="N95" s="239"/>
    </row>
    <row r="96" spans="2:14" ht="12.75" customHeight="1" x14ac:dyDescent="0.2">
      <c r="B96" s="182"/>
      <c r="C96" s="182"/>
      <c r="D96" s="182"/>
      <c r="E96" s="182"/>
      <c r="F96" s="182"/>
      <c r="G96" s="182"/>
      <c r="H96" s="182"/>
      <c r="I96" s="182"/>
      <c r="J96" s="182"/>
      <c r="K96" s="190"/>
      <c r="L96" s="182"/>
      <c r="M96" s="239"/>
      <c r="N96" s="239"/>
    </row>
    <row r="97" spans="2:14" ht="12.75" customHeight="1" x14ac:dyDescent="0.2">
      <c r="B97" s="182"/>
      <c r="C97" s="182" t="s">
        <v>210</v>
      </c>
      <c r="D97" s="182"/>
      <c r="E97" s="182"/>
      <c r="F97" s="182"/>
      <c r="G97" s="182"/>
      <c r="H97" s="202" t="s">
        <v>81</v>
      </c>
      <c r="I97" s="182"/>
      <c r="J97" s="190"/>
      <c r="K97" s="190"/>
      <c r="L97" s="182"/>
      <c r="M97" s="239"/>
      <c r="N97" s="239"/>
    </row>
    <row r="98" spans="2:14" ht="12.75" customHeight="1" x14ac:dyDescent="0.2">
      <c r="B98" s="182"/>
      <c r="C98" s="182"/>
      <c r="D98" s="182"/>
      <c r="E98" s="182"/>
      <c r="F98" s="182"/>
      <c r="G98" s="182"/>
      <c r="H98" s="203" t="s">
        <v>82</v>
      </c>
      <c r="I98" s="182"/>
      <c r="J98" s="204" t="s">
        <v>25</v>
      </c>
      <c r="K98" s="522" t="s">
        <v>211</v>
      </c>
      <c r="L98" s="522"/>
      <c r="M98" s="239"/>
      <c r="N98" s="239"/>
    </row>
    <row r="99" spans="2:14" ht="12.75" customHeight="1" x14ac:dyDescent="0.2">
      <c r="B99" s="182"/>
      <c r="C99" s="182"/>
      <c r="D99" s="182"/>
      <c r="E99" s="182"/>
      <c r="F99" s="182"/>
      <c r="G99" s="182"/>
      <c r="H99" s="202"/>
      <c r="I99" s="182"/>
      <c r="J99" s="182"/>
      <c r="K99" s="522"/>
      <c r="L99" s="522"/>
      <c r="M99" s="239"/>
      <c r="N99" s="239"/>
    </row>
    <row r="100" spans="2:14" ht="12.75" customHeight="1" x14ac:dyDescent="0.2">
      <c r="B100" s="195" t="s">
        <v>69</v>
      </c>
      <c r="C100" s="182"/>
      <c r="D100" s="182"/>
      <c r="E100" s="205">
        <f>IF(J77&lt;J78,J77,J78)</f>
        <v>0</v>
      </c>
      <c r="F100" s="190" t="s">
        <v>58</v>
      </c>
      <c r="G100" s="206"/>
      <c r="H100" s="207">
        <f>IF(E101=0,1,E100/E101)</f>
        <v>1</v>
      </c>
      <c r="I100" s="190"/>
      <c r="J100" s="202" t="str">
        <f>IF(H100&lt;1,2,"")</f>
        <v/>
      </c>
      <c r="K100" s="190"/>
      <c r="L100" s="182"/>
      <c r="M100" s="239"/>
      <c r="N100" s="239"/>
    </row>
    <row r="101" spans="2:14" ht="12.75" customHeight="1" x14ac:dyDescent="0.2">
      <c r="B101" s="195" t="s">
        <v>70</v>
      </c>
      <c r="C101" s="190"/>
      <c r="D101" s="182"/>
      <c r="E101" s="208">
        <f>$K$87</f>
        <v>0</v>
      </c>
      <c r="F101" s="190" t="s">
        <v>58</v>
      </c>
      <c r="G101" s="209"/>
      <c r="H101" s="210"/>
      <c r="I101" s="190"/>
      <c r="J101" s="211"/>
      <c r="K101" s="182"/>
      <c r="L101" s="182"/>
      <c r="M101" s="239"/>
      <c r="N101" s="239"/>
    </row>
    <row r="102" spans="2:14" ht="12.75" customHeight="1" x14ac:dyDescent="0.2">
      <c r="B102" s="182"/>
      <c r="C102" s="182"/>
      <c r="D102" s="182"/>
      <c r="E102" s="182"/>
      <c r="F102" s="190"/>
      <c r="G102" s="209"/>
      <c r="H102" s="210"/>
      <c r="I102" s="190"/>
      <c r="J102" s="211"/>
      <c r="K102" s="182"/>
      <c r="L102" s="182"/>
      <c r="M102" s="239"/>
      <c r="N102" s="239"/>
    </row>
    <row r="103" spans="2:14" ht="12.75" customHeight="1" x14ac:dyDescent="0.2">
      <c r="B103" s="195" t="s">
        <v>71</v>
      </c>
      <c r="C103" s="182"/>
      <c r="D103" s="182"/>
      <c r="E103" s="205">
        <f>J77</f>
        <v>0</v>
      </c>
      <c r="F103" s="190" t="s">
        <v>58</v>
      </c>
      <c r="G103" s="206"/>
      <c r="H103" s="207">
        <f>IF(E104=0,1,E103/E104)</f>
        <v>1</v>
      </c>
      <c r="I103" s="190"/>
      <c r="J103" s="202" t="str">
        <f>IF(H103&lt;1,2,"")</f>
        <v/>
      </c>
      <c r="K103" s="182"/>
      <c r="L103" s="182"/>
      <c r="M103" s="239"/>
      <c r="N103" s="239"/>
    </row>
    <row r="104" spans="2:14" ht="12.75" customHeight="1" x14ac:dyDescent="0.25">
      <c r="B104" s="195" t="s">
        <v>70</v>
      </c>
      <c r="C104" s="182"/>
      <c r="D104" s="182"/>
      <c r="E104" s="212">
        <f>$K$88</f>
        <v>0</v>
      </c>
      <c r="F104" s="190" t="s">
        <v>58</v>
      </c>
      <c r="G104" s="209"/>
      <c r="H104" s="210"/>
      <c r="I104" s="190"/>
      <c r="J104" s="211"/>
      <c r="K104" s="182"/>
      <c r="L104" s="213"/>
      <c r="M104" s="239"/>
      <c r="N104" s="239"/>
    </row>
    <row r="105" spans="2:14" ht="12.75" customHeight="1" x14ac:dyDescent="0.2">
      <c r="B105" s="182"/>
      <c r="C105" s="182"/>
      <c r="D105" s="182"/>
      <c r="E105" s="182"/>
      <c r="F105" s="190"/>
      <c r="G105" s="209"/>
      <c r="H105" s="210"/>
      <c r="I105" s="190"/>
      <c r="J105" s="211"/>
      <c r="K105" s="182"/>
      <c r="L105" s="182"/>
      <c r="M105" s="241"/>
      <c r="N105" s="241"/>
    </row>
    <row r="106" spans="2:14" ht="12.75" customHeight="1" x14ac:dyDescent="0.2">
      <c r="B106" s="195" t="s">
        <v>72</v>
      </c>
      <c r="C106" s="182"/>
      <c r="D106" s="182"/>
      <c r="E106" s="212">
        <f>J78</f>
        <v>0</v>
      </c>
      <c r="F106" s="190" t="s">
        <v>58</v>
      </c>
      <c r="G106" s="206"/>
      <c r="H106" s="207">
        <f>IF(E107=0,1,E106/E107)</f>
        <v>1</v>
      </c>
      <c r="I106" s="190"/>
      <c r="J106" s="202" t="str">
        <f>IF(H106&lt;1,2,"")</f>
        <v/>
      </c>
      <c r="K106" s="182"/>
      <c r="L106" s="190"/>
      <c r="M106" s="239"/>
      <c r="N106" s="239"/>
    </row>
    <row r="107" spans="2:14" ht="12.75" customHeight="1" x14ac:dyDescent="0.2">
      <c r="B107" s="195" t="s">
        <v>70</v>
      </c>
      <c r="C107" s="182"/>
      <c r="D107" s="182"/>
      <c r="E107" s="212">
        <f>$K$89</f>
        <v>0</v>
      </c>
      <c r="F107" s="190" t="s">
        <v>58</v>
      </c>
      <c r="G107" s="209"/>
      <c r="H107" s="210"/>
      <c r="I107" s="190"/>
      <c r="J107" s="211"/>
      <c r="K107" s="182"/>
      <c r="L107" s="182"/>
      <c r="M107" s="239"/>
      <c r="N107" s="239"/>
    </row>
    <row r="108" spans="2:14" ht="12.75" customHeight="1" x14ac:dyDescent="0.2">
      <c r="B108" s="182"/>
      <c r="C108" s="182"/>
      <c r="D108" s="182"/>
      <c r="E108" s="182"/>
      <c r="F108" s="190"/>
      <c r="G108" s="209"/>
      <c r="H108" s="210"/>
      <c r="I108" s="190"/>
      <c r="J108" s="211"/>
      <c r="K108" s="182"/>
      <c r="L108" s="182"/>
      <c r="M108" s="239"/>
      <c r="N108" s="239"/>
    </row>
    <row r="109" spans="2:14" ht="12.75" customHeight="1" x14ac:dyDescent="0.2">
      <c r="B109" s="195" t="s">
        <v>73</v>
      </c>
      <c r="C109" s="182"/>
      <c r="D109" s="182"/>
      <c r="E109" s="205">
        <f>J77</f>
        <v>0</v>
      </c>
      <c r="F109" s="190" t="s">
        <v>58</v>
      </c>
      <c r="G109" s="206"/>
      <c r="H109" s="207">
        <f>IF(E110=0,1,E109/E110)</f>
        <v>1</v>
      </c>
      <c r="I109" s="190"/>
      <c r="J109" s="202" t="str">
        <f>IF(H109&lt;1,2,"")</f>
        <v/>
      </c>
      <c r="K109" s="182"/>
      <c r="L109" s="182"/>
      <c r="M109" s="239"/>
      <c r="N109" s="239"/>
    </row>
    <row r="110" spans="2:14" ht="12.75" customHeight="1" x14ac:dyDescent="0.2">
      <c r="B110" s="195" t="s">
        <v>70</v>
      </c>
      <c r="C110" s="182"/>
      <c r="D110" s="182"/>
      <c r="E110" s="212">
        <f>$K$90</f>
        <v>0</v>
      </c>
      <c r="F110" s="190" t="s">
        <v>58</v>
      </c>
      <c r="G110" s="214"/>
      <c r="H110" s="182"/>
      <c r="I110" s="182"/>
      <c r="J110" s="182"/>
      <c r="K110" s="182"/>
      <c r="L110" s="182"/>
      <c r="M110" s="239"/>
      <c r="N110" s="239"/>
    </row>
    <row r="111" spans="2:14" ht="12.75" customHeight="1" x14ac:dyDescent="0.2">
      <c r="B111" s="195"/>
      <c r="C111" s="182"/>
      <c r="D111" s="182"/>
      <c r="E111" s="215"/>
      <c r="F111" s="190"/>
      <c r="G111" s="214"/>
      <c r="H111" s="182"/>
      <c r="I111" s="182"/>
      <c r="J111" s="182"/>
      <c r="K111" s="182"/>
      <c r="L111" s="182"/>
      <c r="M111" s="239"/>
      <c r="N111" s="239"/>
    </row>
    <row r="112" spans="2:14" ht="12.75" customHeight="1" x14ac:dyDescent="0.2">
      <c r="B112" s="195"/>
      <c r="C112" s="182"/>
      <c r="D112" s="182"/>
      <c r="E112" s="215"/>
      <c r="F112" s="190"/>
      <c r="G112" s="214"/>
      <c r="H112" s="190"/>
      <c r="I112" s="209" t="s">
        <v>90</v>
      </c>
      <c r="J112" s="216">
        <f>COUNT(J100,J103,J106,J109)</f>
        <v>0</v>
      </c>
      <c r="K112" s="182"/>
      <c r="L112" s="182"/>
      <c r="M112" s="239"/>
      <c r="N112" s="239"/>
    </row>
    <row r="113" spans="2:14" ht="12.75" customHeight="1" thickBot="1" x14ac:dyDescent="0.25">
      <c r="B113" s="217"/>
      <c r="C113" s="234" t="s">
        <v>212</v>
      </c>
      <c r="D113" s="234"/>
      <c r="E113" s="234"/>
      <c r="F113" s="234"/>
      <c r="G113" s="214"/>
      <c r="H113" s="190"/>
      <c r="I113" s="209"/>
      <c r="J113" s="218"/>
      <c r="K113" s="182"/>
      <c r="L113" s="182"/>
      <c r="M113" s="239"/>
      <c r="N113" s="239"/>
    </row>
    <row r="114" spans="2:14" ht="12.75" customHeight="1" thickTop="1" thickBot="1" x14ac:dyDescent="0.25">
      <c r="B114" s="217"/>
      <c r="C114" s="234"/>
      <c r="D114" s="234"/>
      <c r="E114" s="234"/>
      <c r="F114" s="234"/>
      <c r="G114" s="214"/>
      <c r="H114" s="182"/>
      <c r="I114" s="182"/>
      <c r="J114" s="219">
        <f>IF(J112=0,0,SUM(J100,J103,J106,J109)*1.25)</f>
        <v>0</v>
      </c>
      <c r="K114" s="214" t="s">
        <v>213</v>
      </c>
      <c r="L114" s="182"/>
      <c r="M114" s="239"/>
      <c r="N114" s="239"/>
    </row>
    <row r="115" spans="2:14" ht="12.75" customHeight="1" thickTop="1" x14ac:dyDescent="0.2">
      <c r="B115" s="217"/>
      <c r="C115" s="234"/>
      <c r="D115" s="234"/>
      <c r="E115" s="234"/>
      <c r="F115" s="234"/>
      <c r="G115" s="214"/>
      <c r="H115" s="182"/>
      <c r="I115" s="182"/>
      <c r="J115" s="220" t="s">
        <v>214</v>
      </c>
      <c r="K115" s="214"/>
      <c r="L115" s="182"/>
      <c r="M115" s="239"/>
      <c r="N115" s="239"/>
    </row>
    <row r="116" spans="2:14" ht="12.75" customHeight="1" x14ac:dyDescent="0.2">
      <c r="B116" s="190"/>
      <c r="C116" s="221"/>
      <c r="D116" s="190"/>
      <c r="E116" s="221" t="s">
        <v>215</v>
      </c>
      <c r="F116" s="198"/>
      <c r="G116" s="182"/>
      <c r="H116" s="182"/>
      <c r="I116" s="182"/>
      <c r="J116" s="182"/>
      <c r="K116" s="182"/>
      <c r="L116" s="182"/>
      <c r="M116" s="239"/>
      <c r="N116" s="239"/>
    </row>
    <row r="117" spans="2:14" ht="12.75" customHeight="1" x14ac:dyDescent="0.2">
      <c r="B117" s="190"/>
      <c r="C117" s="222"/>
      <c r="D117" s="178"/>
      <c r="E117" s="178"/>
      <c r="F117" s="198"/>
      <c r="G117" s="223"/>
      <c r="H117" s="223"/>
      <c r="I117" s="223"/>
      <c r="J117" s="223"/>
      <c r="K117" s="223"/>
      <c r="L117" s="223"/>
      <c r="M117" s="239"/>
      <c r="N117" s="239"/>
    </row>
    <row r="118" spans="2:14" ht="12.75" customHeight="1" x14ac:dyDescent="0.2">
      <c r="B118" s="190"/>
      <c r="C118" s="190" t="s">
        <v>216</v>
      </c>
      <c r="D118" s="190" t="s">
        <v>217</v>
      </c>
      <c r="E118" s="221"/>
      <c r="F118" s="198"/>
      <c r="G118" s="223"/>
      <c r="H118" s="223"/>
      <c r="I118" s="223"/>
      <c r="J118" s="223"/>
      <c r="K118" s="223"/>
      <c r="L118" s="223"/>
      <c r="M118" s="239"/>
      <c r="N118" s="239"/>
    </row>
    <row r="119" spans="2:14" ht="12.75" customHeight="1" x14ac:dyDescent="0.2">
      <c r="B119" s="190"/>
      <c r="C119" s="190"/>
      <c r="D119" s="190" t="s">
        <v>218</v>
      </c>
      <c r="E119" s="222"/>
      <c r="F119" s="182"/>
      <c r="G119" s="223"/>
      <c r="H119" s="223"/>
      <c r="I119" s="223"/>
      <c r="J119" s="223"/>
      <c r="K119" s="223"/>
      <c r="L119" s="223"/>
      <c r="M119" s="239"/>
      <c r="N119" s="239"/>
    </row>
    <row r="120" spans="2:14" ht="12.75" customHeight="1" x14ac:dyDescent="0.2">
      <c r="B120" s="190"/>
      <c r="C120" s="190"/>
      <c r="D120" s="197"/>
      <c r="E120" s="222"/>
      <c r="F120" s="182"/>
      <c r="G120" s="223"/>
      <c r="H120" s="223"/>
      <c r="I120" s="223"/>
      <c r="J120" s="223"/>
      <c r="K120" s="223"/>
      <c r="L120" s="223"/>
      <c r="M120" s="239"/>
      <c r="N120" s="239"/>
    </row>
    <row r="121" spans="2:14" ht="12.75" customHeight="1" x14ac:dyDescent="0.2">
      <c r="B121" s="195"/>
      <c r="C121" s="182"/>
      <c r="D121" s="182"/>
      <c r="E121" s="518" t="s">
        <v>219</v>
      </c>
      <c r="F121" s="190"/>
      <c r="G121" s="223"/>
      <c r="H121" s="223"/>
      <c r="I121" s="223"/>
      <c r="J121" s="223"/>
      <c r="K121" s="223"/>
      <c r="L121" s="223"/>
      <c r="M121" s="239"/>
      <c r="N121" s="239"/>
    </row>
    <row r="122" spans="2:14" ht="12.75" customHeight="1" x14ac:dyDescent="0.2">
      <c r="B122" s="195"/>
      <c r="C122" s="182"/>
      <c r="D122" s="182" t="s">
        <v>220</v>
      </c>
      <c r="E122" s="518"/>
      <c r="F122" s="190"/>
      <c r="G122" s="182"/>
      <c r="H122" s="182"/>
      <c r="I122" s="182"/>
      <c r="J122" s="182"/>
      <c r="K122" s="182"/>
      <c r="L122" s="182"/>
      <c r="M122" s="239"/>
      <c r="N122" s="239"/>
    </row>
    <row r="123" spans="2:14" ht="12.75" customHeight="1" x14ac:dyDescent="0.2">
      <c r="B123" s="224"/>
      <c r="C123" s="190"/>
      <c r="D123" s="182" t="s">
        <v>221</v>
      </c>
      <c r="E123" s="215" t="s">
        <v>221</v>
      </c>
      <c r="F123" s="190"/>
      <c r="G123" s="182"/>
      <c r="H123" s="234"/>
      <c r="I123" s="234"/>
      <c r="J123" s="234"/>
      <c r="K123" s="234"/>
      <c r="L123" s="234"/>
      <c r="M123" s="239"/>
      <c r="N123" s="239"/>
    </row>
    <row r="124" spans="2:14" ht="12.75" customHeight="1" x14ac:dyDescent="0.2">
      <c r="B124" s="224"/>
      <c r="C124" s="190"/>
      <c r="D124" s="202" t="s">
        <v>81</v>
      </c>
      <c r="E124" s="225" t="s">
        <v>81</v>
      </c>
      <c r="F124" s="190"/>
      <c r="G124" s="182"/>
      <c r="H124" s="234"/>
      <c r="I124" s="234"/>
      <c r="J124" s="234"/>
      <c r="K124" s="234"/>
      <c r="L124" s="234"/>
      <c r="M124" s="239"/>
      <c r="N124" s="239"/>
    </row>
    <row r="125" spans="2:14" ht="12.75" customHeight="1" x14ac:dyDescent="0.2">
      <c r="B125" s="182"/>
      <c r="C125" s="226" t="s">
        <v>84</v>
      </c>
      <c r="D125" s="226" t="s">
        <v>222</v>
      </c>
      <c r="E125" s="226" t="s">
        <v>223</v>
      </c>
      <c r="F125" s="182"/>
      <c r="G125" s="178"/>
      <c r="H125" s="234"/>
      <c r="I125" s="234"/>
      <c r="J125" s="234"/>
      <c r="K125" s="234"/>
      <c r="L125" s="234"/>
      <c r="M125" s="239"/>
      <c r="N125" s="239"/>
    </row>
    <row r="126" spans="2:14" ht="12.75" customHeight="1" x14ac:dyDescent="0.2">
      <c r="B126" s="182"/>
      <c r="C126" s="227">
        <v>15</v>
      </c>
      <c r="D126" s="227">
        <v>170</v>
      </c>
      <c r="E126" s="227">
        <v>145</v>
      </c>
      <c r="F126" s="182"/>
      <c r="G126" s="517" t="s">
        <v>224</v>
      </c>
      <c r="H126" s="517"/>
      <c r="I126" s="517"/>
      <c r="J126" s="517"/>
      <c r="K126" s="517"/>
      <c r="L126" s="198"/>
      <c r="M126" s="239"/>
      <c r="N126" s="239"/>
    </row>
    <row r="127" spans="2:14" ht="12.75" customHeight="1" x14ac:dyDescent="0.2">
      <c r="B127" s="182"/>
      <c r="C127" s="202">
        <v>16</v>
      </c>
      <c r="D127" s="202">
        <v>180</v>
      </c>
      <c r="E127" s="228">
        <v>155</v>
      </c>
      <c r="F127" s="182"/>
      <c r="G127" s="517"/>
      <c r="H127" s="517"/>
      <c r="I127" s="517"/>
      <c r="J127" s="517"/>
      <c r="K127" s="517"/>
      <c r="L127" s="198"/>
      <c r="M127" s="239"/>
      <c r="N127" s="239"/>
    </row>
    <row r="128" spans="2:14" ht="12.75" customHeight="1" x14ac:dyDescent="0.2">
      <c r="B128" s="182"/>
      <c r="C128" s="202">
        <v>17</v>
      </c>
      <c r="D128" s="202">
        <v>190</v>
      </c>
      <c r="E128" s="228">
        <v>165</v>
      </c>
      <c r="F128" s="182"/>
      <c r="G128" s="517"/>
      <c r="H128" s="517"/>
      <c r="I128" s="517"/>
      <c r="J128" s="517"/>
      <c r="K128" s="517"/>
      <c r="L128" s="198"/>
      <c r="M128" s="239"/>
      <c r="N128" s="239"/>
    </row>
    <row r="129" spans="2:14" ht="12.75" customHeight="1" x14ac:dyDescent="0.2">
      <c r="B129" s="182"/>
      <c r="C129" s="202">
        <v>18</v>
      </c>
      <c r="D129" s="202">
        <v>200</v>
      </c>
      <c r="E129" s="228">
        <v>175</v>
      </c>
      <c r="F129" s="182"/>
      <c r="G129" s="517"/>
      <c r="H129" s="517"/>
      <c r="I129" s="517"/>
      <c r="J129" s="517"/>
      <c r="K129" s="517"/>
      <c r="L129" s="182"/>
      <c r="M129" s="239"/>
      <c r="N129" s="239"/>
    </row>
    <row r="130" spans="2:14" ht="12.75" customHeight="1" x14ac:dyDescent="0.2">
      <c r="B130" s="182"/>
      <c r="C130" s="202">
        <v>19</v>
      </c>
      <c r="D130" s="202">
        <v>210</v>
      </c>
      <c r="E130" s="228">
        <v>185</v>
      </c>
      <c r="F130" s="182"/>
      <c r="G130" s="235"/>
      <c r="H130" s="235"/>
      <c r="I130" s="235"/>
      <c r="J130" s="235"/>
      <c r="K130" s="235"/>
      <c r="L130" s="182"/>
      <c r="M130" s="239"/>
      <c r="N130" s="239"/>
    </row>
    <row r="131" spans="2:14" ht="12.75" customHeight="1" x14ac:dyDescent="0.2">
      <c r="B131" s="182"/>
      <c r="C131" s="227">
        <v>20</v>
      </c>
      <c r="D131" s="227">
        <v>225</v>
      </c>
      <c r="E131" s="227">
        <v>195</v>
      </c>
      <c r="F131" s="229"/>
      <c r="G131" s="235"/>
      <c r="H131" s="235"/>
      <c r="I131" s="235"/>
      <c r="J131" s="235"/>
      <c r="K131" s="235"/>
      <c r="L131" s="182"/>
      <c r="M131" s="239"/>
      <c r="N131" s="239"/>
    </row>
    <row r="132" spans="2:14" ht="12.75" customHeight="1" x14ac:dyDescent="0.2">
      <c r="B132" s="182"/>
      <c r="C132" s="202">
        <v>21</v>
      </c>
      <c r="D132" s="202">
        <v>235</v>
      </c>
      <c r="E132" s="228">
        <v>204</v>
      </c>
      <c r="F132" s="182"/>
      <c r="G132" s="230"/>
      <c r="H132" s="182"/>
      <c r="I132" s="182"/>
      <c r="J132" s="182"/>
      <c r="K132" s="182"/>
      <c r="L132" s="182"/>
      <c r="M132" s="239"/>
      <c r="N132" s="239"/>
    </row>
    <row r="133" spans="2:14" ht="12.75" customHeight="1" x14ac:dyDescent="0.2">
      <c r="B133" s="182"/>
      <c r="C133" s="202">
        <v>22</v>
      </c>
      <c r="D133" s="202">
        <v>245</v>
      </c>
      <c r="E133" s="228">
        <v>213</v>
      </c>
      <c r="F133" s="182"/>
      <c r="G133" s="230"/>
      <c r="H133" s="182"/>
      <c r="I133" s="182"/>
      <c r="J133" s="182"/>
      <c r="K133" s="182"/>
      <c r="L133" s="182"/>
      <c r="M133" s="239"/>
      <c r="N133" s="239"/>
    </row>
    <row r="134" spans="2:14" ht="12.75" customHeight="1" x14ac:dyDescent="0.2">
      <c r="B134" s="182"/>
      <c r="C134" s="202">
        <v>23</v>
      </c>
      <c r="D134" s="202">
        <v>255</v>
      </c>
      <c r="E134" s="228">
        <v>222</v>
      </c>
      <c r="F134" s="182"/>
      <c r="G134" s="230"/>
      <c r="H134" s="182"/>
      <c r="I134" s="182"/>
      <c r="J134" s="182"/>
      <c r="K134" s="182"/>
      <c r="L134" s="182"/>
      <c r="M134" s="239"/>
      <c r="N134" s="239"/>
    </row>
    <row r="135" spans="2:14" ht="12.75" customHeight="1" x14ac:dyDescent="0.2">
      <c r="B135" s="182"/>
      <c r="C135" s="202">
        <v>24</v>
      </c>
      <c r="D135" s="202">
        <v>265</v>
      </c>
      <c r="E135" s="228">
        <v>231</v>
      </c>
      <c r="F135" s="182"/>
      <c r="G135" s="230"/>
      <c r="H135" s="182"/>
      <c r="I135" s="182"/>
      <c r="J135" s="182"/>
      <c r="K135" s="182"/>
      <c r="L135" s="182"/>
      <c r="M135" s="239"/>
      <c r="N135" s="239"/>
    </row>
    <row r="136" spans="2:14" ht="12.75" customHeight="1" x14ac:dyDescent="0.2">
      <c r="B136" s="182"/>
      <c r="C136" s="227">
        <v>25</v>
      </c>
      <c r="D136" s="227">
        <v>280</v>
      </c>
      <c r="E136" s="231">
        <v>240</v>
      </c>
      <c r="F136" s="229"/>
      <c r="G136" s="230"/>
      <c r="H136" s="182"/>
      <c r="I136" s="182"/>
      <c r="J136" s="182"/>
      <c r="K136" s="182"/>
      <c r="L136" s="182"/>
      <c r="M136" s="239"/>
      <c r="N136" s="239"/>
    </row>
    <row r="137" spans="2:14" ht="12.75" customHeight="1" x14ac:dyDescent="0.2">
      <c r="B137" s="182"/>
      <c r="C137" s="202">
        <v>26</v>
      </c>
      <c r="D137" s="202">
        <v>290</v>
      </c>
      <c r="E137" s="228">
        <v>250</v>
      </c>
      <c r="F137" s="182"/>
      <c r="G137" s="230"/>
      <c r="H137" s="182"/>
      <c r="I137" s="182"/>
      <c r="J137" s="182"/>
      <c r="K137" s="182"/>
      <c r="L137" s="182"/>
      <c r="M137" s="239"/>
      <c r="N137" s="239"/>
    </row>
    <row r="138" spans="2:14" ht="12.75" customHeight="1" x14ac:dyDescent="0.2">
      <c r="B138" s="182"/>
      <c r="C138" s="202">
        <v>27</v>
      </c>
      <c r="D138" s="202">
        <v>300</v>
      </c>
      <c r="E138" s="228">
        <v>260</v>
      </c>
      <c r="F138" s="182"/>
      <c r="G138" s="230"/>
      <c r="H138" s="182"/>
      <c r="I138" s="182"/>
      <c r="J138" s="182"/>
      <c r="K138" s="182"/>
      <c r="L138" s="182"/>
      <c r="M138" s="239"/>
      <c r="N138" s="239"/>
    </row>
    <row r="139" spans="2:14" ht="12.75" customHeight="1" x14ac:dyDescent="0.2">
      <c r="B139" s="182"/>
      <c r="C139" s="202">
        <v>28</v>
      </c>
      <c r="D139" s="202">
        <v>310</v>
      </c>
      <c r="E139" s="228">
        <v>270</v>
      </c>
      <c r="F139" s="182"/>
      <c r="G139" s="230"/>
      <c r="H139" s="182"/>
      <c r="I139" s="182"/>
      <c r="J139" s="182"/>
      <c r="K139" s="182"/>
      <c r="L139" s="182"/>
      <c r="M139" s="239"/>
      <c r="N139" s="239"/>
    </row>
    <row r="140" spans="2:14" ht="12.75" customHeight="1" x14ac:dyDescent="0.2">
      <c r="B140" s="182"/>
      <c r="C140" s="202">
        <v>29</v>
      </c>
      <c r="D140" s="202">
        <v>320</v>
      </c>
      <c r="E140" s="228">
        <v>280</v>
      </c>
      <c r="F140" s="182"/>
      <c r="G140" s="230"/>
      <c r="H140" s="182"/>
      <c r="I140" s="182"/>
      <c r="J140" s="182"/>
      <c r="K140" s="182"/>
      <c r="L140" s="182"/>
      <c r="M140" s="239"/>
      <c r="N140" s="239"/>
    </row>
    <row r="141" spans="2:14" ht="12.75" customHeight="1" x14ac:dyDescent="0.2">
      <c r="B141" s="182"/>
      <c r="C141" s="227">
        <v>30</v>
      </c>
      <c r="D141" s="227">
        <v>335</v>
      </c>
      <c r="E141" s="231">
        <v>290</v>
      </c>
      <c r="F141" s="229"/>
      <c r="G141" s="230"/>
      <c r="H141" s="182"/>
      <c r="I141" s="182"/>
      <c r="J141" s="182"/>
      <c r="K141" s="182"/>
      <c r="L141" s="182"/>
      <c r="M141" s="239"/>
      <c r="N141" s="239"/>
    </row>
    <row r="142" spans="2:14" ht="12.75" customHeight="1" x14ac:dyDescent="0.2">
      <c r="B142" s="182"/>
      <c r="C142" s="202">
        <v>31</v>
      </c>
      <c r="D142" s="202">
        <v>345</v>
      </c>
      <c r="E142" s="228">
        <v>299</v>
      </c>
      <c r="F142" s="182"/>
      <c r="G142" s="230"/>
      <c r="H142" s="182"/>
      <c r="I142" s="182"/>
      <c r="J142" s="182"/>
      <c r="K142" s="182"/>
      <c r="L142" s="182"/>
      <c r="M142" s="239"/>
      <c r="N142" s="239"/>
    </row>
    <row r="143" spans="2:14" ht="12.75" customHeight="1" x14ac:dyDescent="0.2">
      <c r="B143" s="182"/>
      <c r="C143" s="202">
        <v>32</v>
      </c>
      <c r="D143" s="202">
        <v>355</v>
      </c>
      <c r="E143" s="228">
        <v>308</v>
      </c>
      <c r="F143" s="182"/>
      <c r="G143" s="230"/>
      <c r="H143" s="182"/>
      <c r="I143" s="182"/>
      <c r="J143" s="182"/>
      <c r="K143" s="182"/>
      <c r="L143" s="182"/>
      <c r="M143" s="239"/>
      <c r="N143" s="239"/>
    </row>
    <row r="144" spans="2:14" ht="12.75" customHeight="1" x14ac:dyDescent="0.2">
      <c r="B144" s="182"/>
      <c r="C144" s="202">
        <v>33</v>
      </c>
      <c r="D144" s="202">
        <v>365</v>
      </c>
      <c r="E144" s="228">
        <v>317</v>
      </c>
      <c r="F144" s="182"/>
      <c r="G144" s="230"/>
      <c r="H144" s="182"/>
      <c r="I144" s="182"/>
      <c r="J144" s="182"/>
      <c r="K144" s="182"/>
      <c r="L144" s="182"/>
      <c r="M144" s="239"/>
      <c r="N144" s="239"/>
    </row>
    <row r="145" spans="2:14" ht="12.75" customHeight="1" x14ac:dyDescent="0.2">
      <c r="B145" s="182"/>
      <c r="C145" s="202">
        <v>34</v>
      </c>
      <c r="D145" s="202">
        <v>375</v>
      </c>
      <c r="E145" s="228">
        <v>326</v>
      </c>
      <c r="F145" s="182"/>
      <c r="G145" s="230"/>
      <c r="H145" s="182"/>
      <c r="I145" s="182"/>
      <c r="J145" s="182"/>
      <c r="K145" s="182"/>
      <c r="L145" s="182"/>
      <c r="M145" s="239"/>
      <c r="N145" s="239"/>
    </row>
    <row r="146" spans="2:14" ht="12.75" customHeight="1" x14ac:dyDescent="0.2">
      <c r="B146" s="182"/>
      <c r="C146" s="227">
        <v>35</v>
      </c>
      <c r="D146" s="227">
        <v>390</v>
      </c>
      <c r="E146" s="231">
        <v>335</v>
      </c>
      <c r="F146" s="229"/>
      <c r="G146" s="230"/>
      <c r="H146" s="182"/>
      <c r="I146" s="182"/>
      <c r="J146" s="182"/>
      <c r="K146" s="182"/>
      <c r="L146" s="182"/>
      <c r="M146" s="239"/>
      <c r="N146" s="239"/>
    </row>
    <row r="147" spans="2:14" ht="12.75" customHeight="1" x14ac:dyDescent="0.2">
      <c r="B147" s="182"/>
      <c r="C147" s="202">
        <v>36</v>
      </c>
      <c r="D147" s="202">
        <v>400</v>
      </c>
      <c r="E147" s="228">
        <v>345</v>
      </c>
      <c r="F147" s="182"/>
      <c r="G147" s="230"/>
      <c r="H147" s="182"/>
      <c r="I147" s="182"/>
      <c r="J147" s="182"/>
      <c r="K147" s="182"/>
      <c r="L147" s="182"/>
      <c r="M147" s="239"/>
      <c r="N147" s="239"/>
    </row>
    <row r="148" spans="2:14" ht="12.75" customHeight="1" x14ac:dyDescent="0.2">
      <c r="B148" s="182"/>
      <c r="C148" s="202">
        <v>37</v>
      </c>
      <c r="D148" s="202">
        <v>410</v>
      </c>
      <c r="E148" s="228">
        <v>355</v>
      </c>
      <c r="F148" s="182"/>
      <c r="G148" s="230"/>
      <c r="H148" s="182"/>
      <c r="I148" s="182"/>
      <c r="J148" s="182"/>
      <c r="K148" s="182"/>
      <c r="L148" s="182"/>
      <c r="M148" s="239"/>
      <c r="N148" s="239"/>
    </row>
    <row r="149" spans="2:14" ht="12.75" customHeight="1" x14ac:dyDescent="0.2">
      <c r="B149" s="182"/>
      <c r="C149" s="202">
        <v>38</v>
      </c>
      <c r="D149" s="202">
        <v>420</v>
      </c>
      <c r="E149" s="228">
        <v>365</v>
      </c>
      <c r="F149" s="182"/>
      <c r="G149" s="230"/>
      <c r="H149" s="182"/>
      <c r="I149" s="182"/>
      <c r="J149" s="182"/>
      <c r="K149" s="182"/>
      <c r="L149" s="182"/>
      <c r="M149" s="239"/>
      <c r="N149" s="239"/>
    </row>
    <row r="150" spans="2:14" ht="12.75" customHeight="1" x14ac:dyDescent="0.2">
      <c r="B150" s="182"/>
      <c r="C150" s="202">
        <v>39</v>
      </c>
      <c r="D150" s="202">
        <v>430</v>
      </c>
      <c r="E150" s="228">
        <v>375</v>
      </c>
      <c r="F150" s="182"/>
      <c r="G150" s="230"/>
      <c r="H150" s="182"/>
      <c r="I150" s="182"/>
      <c r="J150" s="182"/>
      <c r="K150" s="182"/>
      <c r="L150" s="182"/>
      <c r="M150" s="239"/>
      <c r="N150" s="239"/>
    </row>
    <row r="151" spans="2:14" ht="12.75" customHeight="1" x14ac:dyDescent="0.2">
      <c r="B151" s="182"/>
      <c r="C151" s="227">
        <v>40</v>
      </c>
      <c r="D151" s="227">
        <v>445</v>
      </c>
      <c r="E151" s="231">
        <v>385</v>
      </c>
      <c r="F151" s="229"/>
      <c r="G151" s="230"/>
      <c r="H151" s="182"/>
      <c r="I151" s="182"/>
      <c r="J151" s="182"/>
      <c r="K151" s="182"/>
      <c r="L151" s="182"/>
      <c r="M151" s="239"/>
      <c r="N151" s="239"/>
    </row>
    <row r="152" spans="2:14" ht="12.75" customHeight="1" x14ac:dyDescent="0.2">
      <c r="B152" s="182"/>
      <c r="C152" s="202">
        <v>41</v>
      </c>
      <c r="D152" s="202">
        <v>455</v>
      </c>
      <c r="E152" s="228">
        <v>394</v>
      </c>
      <c r="F152" s="182"/>
      <c r="G152" s="230"/>
      <c r="H152" s="182"/>
      <c r="I152" s="182"/>
      <c r="J152" s="182"/>
      <c r="K152" s="182"/>
      <c r="L152" s="182"/>
      <c r="M152" s="239"/>
      <c r="N152" s="239"/>
    </row>
    <row r="153" spans="2:14" ht="12.75" customHeight="1" x14ac:dyDescent="0.2">
      <c r="B153" s="182"/>
      <c r="C153" s="202">
        <v>42</v>
      </c>
      <c r="D153" s="202">
        <v>465</v>
      </c>
      <c r="E153" s="228">
        <v>403</v>
      </c>
      <c r="F153" s="182"/>
      <c r="G153" s="230"/>
      <c r="H153" s="182"/>
      <c r="I153" s="182"/>
      <c r="J153" s="182"/>
      <c r="K153" s="182"/>
      <c r="L153" s="182"/>
      <c r="M153" s="239"/>
      <c r="N153" s="239"/>
    </row>
    <row r="154" spans="2:14" ht="12.75" customHeight="1" x14ac:dyDescent="0.2">
      <c r="B154" s="182"/>
      <c r="C154" s="202">
        <v>43</v>
      </c>
      <c r="D154" s="202">
        <v>475</v>
      </c>
      <c r="E154" s="228">
        <v>412</v>
      </c>
      <c r="F154" s="182"/>
      <c r="G154" s="230"/>
      <c r="H154" s="182"/>
      <c r="I154" s="182"/>
      <c r="J154" s="182"/>
      <c r="K154" s="182"/>
      <c r="L154" s="182"/>
      <c r="M154" s="239"/>
      <c r="N154" s="239"/>
    </row>
    <row r="155" spans="2:14" ht="12.75" customHeight="1" x14ac:dyDescent="0.2">
      <c r="B155" s="182"/>
      <c r="C155" s="202">
        <v>44</v>
      </c>
      <c r="D155" s="202">
        <v>485</v>
      </c>
      <c r="E155" s="228">
        <v>421</v>
      </c>
      <c r="F155" s="182"/>
      <c r="G155" s="230"/>
      <c r="H155" s="182"/>
      <c r="I155" s="182"/>
      <c r="J155" s="182"/>
      <c r="K155" s="182"/>
      <c r="L155" s="182"/>
      <c r="M155" s="239"/>
      <c r="N155" s="239"/>
    </row>
    <row r="156" spans="2:14" ht="12.75" customHeight="1" x14ac:dyDescent="0.2">
      <c r="B156" s="182"/>
      <c r="C156" s="227">
        <v>45</v>
      </c>
      <c r="D156" s="227">
        <v>500</v>
      </c>
      <c r="E156" s="231">
        <v>430</v>
      </c>
      <c r="F156" s="229"/>
      <c r="G156" s="230"/>
      <c r="H156" s="182"/>
      <c r="I156" s="182"/>
      <c r="J156" s="182"/>
      <c r="K156" s="182"/>
      <c r="L156" s="182"/>
      <c r="M156" s="239"/>
      <c r="N156" s="239"/>
    </row>
    <row r="157" spans="2:14" ht="12.75" customHeight="1" x14ac:dyDescent="0.2">
      <c r="B157" s="182"/>
      <c r="C157" s="202">
        <v>46</v>
      </c>
      <c r="D157" s="202">
        <v>510</v>
      </c>
      <c r="E157" s="228">
        <v>440</v>
      </c>
      <c r="F157" s="182"/>
      <c r="G157" s="230"/>
      <c r="H157" s="182"/>
      <c r="I157" s="182"/>
      <c r="J157" s="182"/>
      <c r="K157" s="182"/>
      <c r="L157" s="182"/>
      <c r="M157" s="239"/>
      <c r="N157" s="239"/>
    </row>
    <row r="158" spans="2:14" ht="12.75" customHeight="1" x14ac:dyDescent="0.2">
      <c r="B158" s="182"/>
      <c r="C158" s="202">
        <v>47</v>
      </c>
      <c r="D158" s="202">
        <v>520</v>
      </c>
      <c r="E158" s="228">
        <v>450</v>
      </c>
      <c r="F158" s="182"/>
      <c r="G158" s="230"/>
      <c r="H158" s="182"/>
      <c r="I158" s="182"/>
      <c r="J158" s="182"/>
      <c r="K158" s="182"/>
      <c r="L158" s="182"/>
      <c r="M158" s="239"/>
      <c r="N158" s="239"/>
    </row>
    <row r="159" spans="2:14" ht="12.75" customHeight="1" x14ac:dyDescent="0.2">
      <c r="B159" s="182"/>
      <c r="C159" s="202">
        <v>48</v>
      </c>
      <c r="D159" s="202">
        <v>530</v>
      </c>
      <c r="E159" s="228">
        <v>460</v>
      </c>
      <c r="F159" s="182"/>
      <c r="G159" s="230"/>
      <c r="H159" s="182"/>
      <c r="I159" s="182"/>
      <c r="J159" s="182"/>
      <c r="K159" s="182"/>
      <c r="L159" s="182"/>
      <c r="M159" s="239"/>
      <c r="N159" s="239"/>
    </row>
    <row r="160" spans="2:14" ht="12.75" customHeight="1" x14ac:dyDescent="0.2">
      <c r="B160" s="182"/>
      <c r="C160" s="202">
        <v>49</v>
      </c>
      <c r="D160" s="202">
        <v>540</v>
      </c>
      <c r="E160" s="228">
        <v>470</v>
      </c>
      <c r="F160" s="182"/>
      <c r="G160" s="230"/>
      <c r="H160" s="182"/>
      <c r="I160" s="182"/>
      <c r="J160" s="182"/>
      <c r="K160" s="182"/>
      <c r="L160" s="182"/>
      <c r="M160" s="239"/>
      <c r="N160" s="239"/>
    </row>
    <row r="161" spans="2:14" ht="12.75" customHeight="1" x14ac:dyDescent="0.2">
      <c r="B161" s="182"/>
      <c r="C161" s="227">
        <v>50</v>
      </c>
      <c r="D161" s="227">
        <v>555</v>
      </c>
      <c r="E161" s="231">
        <v>480</v>
      </c>
      <c r="F161" s="229"/>
      <c r="G161" s="230"/>
      <c r="H161" s="182"/>
      <c r="I161" s="182"/>
      <c r="J161" s="182"/>
      <c r="K161" s="182"/>
      <c r="L161" s="182"/>
      <c r="M161" s="239"/>
      <c r="N161" s="239"/>
    </row>
    <row r="162" spans="2:14" ht="12.75" customHeight="1" x14ac:dyDescent="0.2">
      <c r="B162" s="182"/>
      <c r="C162" s="202">
        <v>51</v>
      </c>
      <c r="D162" s="202">
        <v>565</v>
      </c>
      <c r="E162" s="228">
        <v>490</v>
      </c>
      <c r="F162" s="182"/>
      <c r="G162" s="230"/>
      <c r="H162" s="182"/>
      <c r="I162" s="182"/>
      <c r="J162" s="182"/>
      <c r="K162" s="182"/>
      <c r="L162" s="182"/>
      <c r="M162" s="239"/>
      <c r="N162" s="239"/>
    </row>
    <row r="163" spans="2:14" ht="12.75" customHeight="1" x14ac:dyDescent="0.2">
      <c r="B163" s="182"/>
      <c r="C163" s="202">
        <v>52</v>
      </c>
      <c r="D163" s="202">
        <v>575</v>
      </c>
      <c r="E163" s="228">
        <v>500</v>
      </c>
      <c r="F163" s="182"/>
      <c r="G163" s="230"/>
      <c r="H163" s="182"/>
      <c r="I163" s="182"/>
      <c r="J163" s="182"/>
      <c r="K163" s="182"/>
      <c r="L163" s="182"/>
      <c r="M163" s="239"/>
      <c r="N163" s="239"/>
    </row>
    <row r="164" spans="2:14" ht="12.75" customHeight="1" x14ac:dyDescent="0.2">
      <c r="B164" s="182"/>
      <c r="C164" s="202">
        <v>53</v>
      </c>
      <c r="D164" s="202">
        <v>585</v>
      </c>
      <c r="E164" s="228">
        <v>510</v>
      </c>
      <c r="F164" s="182"/>
      <c r="G164" s="182"/>
      <c r="H164" s="182"/>
      <c r="I164" s="182"/>
      <c r="J164" s="182"/>
      <c r="K164" s="182"/>
      <c r="L164" s="182"/>
      <c r="M164" s="239"/>
      <c r="N164" s="239"/>
    </row>
    <row r="165" spans="2:14" ht="12.75" customHeight="1" x14ac:dyDescent="0.2">
      <c r="B165" s="182"/>
      <c r="C165" s="202">
        <v>54</v>
      </c>
      <c r="D165" s="202">
        <v>595</v>
      </c>
      <c r="E165" s="228">
        <v>520</v>
      </c>
      <c r="F165" s="182"/>
      <c r="G165" s="197"/>
      <c r="H165" s="197"/>
      <c r="I165" s="197"/>
      <c r="J165" s="197"/>
      <c r="K165" s="197"/>
      <c r="L165" s="197"/>
    </row>
    <row r="166" spans="2:14" ht="12.75" customHeight="1" x14ac:dyDescent="0.2">
      <c r="B166" s="182"/>
      <c r="C166" s="227">
        <v>55</v>
      </c>
      <c r="D166" s="227">
        <v>610</v>
      </c>
      <c r="E166" s="231">
        <v>530</v>
      </c>
      <c r="F166" s="229"/>
      <c r="G166" s="178"/>
      <c r="H166" s="178"/>
      <c r="I166" s="178"/>
      <c r="J166" s="178"/>
      <c r="K166" s="178"/>
      <c r="L166" s="178"/>
    </row>
    <row r="167" spans="2:14" ht="12.75" customHeight="1" x14ac:dyDescent="0.2">
      <c r="B167" s="182"/>
      <c r="C167" s="202">
        <v>56</v>
      </c>
      <c r="D167" s="202">
        <v>620</v>
      </c>
      <c r="E167" s="228">
        <v>539</v>
      </c>
      <c r="F167" s="182"/>
      <c r="G167" s="178"/>
      <c r="H167" s="178"/>
      <c r="I167" s="178"/>
      <c r="J167" s="178"/>
      <c r="K167" s="178"/>
      <c r="L167" s="178"/>
    </row>
    <row r="168" spans="2:14" ht="12.75" customHeight="1" x14ac:dyDescent="0.2">
      <c r="B168" s="182"/>
      <c r="C168" s="202">
        <v>57</v>
      </c>
      <c r="D168" s="202">
        <v>630</v>
      </c>
      <c r="E168" s="228">
        <v>548</v>
      </c>
      <c r="F168" s="182"/>
      <c r="G168" s="178"/>
      <c r="H168" s="178"/>
      <c r="I168" s="178"/>
      <c r="J168" s="178"/>
      <c r="K168" s="178"/>
      <c r="L168" s="178"/>
    </row>
    <row r="169" spans="2:14" ht="12.75" customHeight="1" x14ac:dyDescent="0.2">
      <c r="B169" s="182"/>
      <c r="C169" s="202">
        <v>58</v>
      </c>
      <c r="D169" s="202">
        <v>640</v>
      </c>
      <c r="E169" s="228">
        <v>557</v>
      </c>
      <c r="F169" s="182"/>
      <c r="G169" s="178"/>
      <c r="H169" s="178"/>
      <c r="I169" s="178"/>
      <c r="J169" s="178"/>
      <c r="K169" s="178"/>
      <c r="L169" s="178"/>
    </row>
    <row r="170" spans="2:14" ht="12.75" customHeight="1" x14ac:dyDescent="0.2">
      <c r="B170" s="182"/>
      <c r="C170" s="202">
        <v>59</v>
      </c>
      <c r="D170" s="202">
        <v>650</v>
      </c>
      <c r="E170" s="228">
        <v>566</v>
      </c>
      <c r="F170" s="182"/>
      <c r="G170" s="178"/>
      <c r="H170" s="178"/>
      <c r="I170" s="178"/>
      <c r="J170" s="178"/>
      <c r="K170" s="178"/>
      <c r="L170" s="178"/>
    </row>
    <row r="171" spans="2:14" ht="12.75" customHeight="1" x14ac:dyDescent="0.2">
      <c r="B171" s="182"/>
      <c r="C171" s="227">
        <v>60</v>
      </c>
      <c r="D171" s="227">
        <v>665</v>
      </c>
      <c r="E171" s="231">
        <v>575</v>
      </c>
      <c r="F171" s="229"/>
      <c r="G171" s="178"/>
      <c r="H171" s="178"/>
      <c r="I171" s="178"/>
      <c r="J171" s="178"/>
      <c r="K171" s="178"/>
      <c r="L171" s="178"/>
    </row>
    <row r="172" spans="2:14" ht="12.75" customHeight="1" x14ac:dyDescent="0.2">
      <c r="B172" s="182"/>
      <c r="C172" s="182"/>
      <c r="D172" s="182"/>
      <c r="E172" s="232"/>
      <c r="F172" s="182"/>
      <c r="G172" s="178"/>
      <c r="H172" s="178"/>
      <c r="I172" s="178"/>
      <c r="J172" s="178"/>
      <c r="K172" s="178"/>
      <c r="L172" s="178"/>
    </row>
    <row r="173" spans="2:14" ht="12.75" customHeight="1" x14ac:dyDescent="0.2">
      <c r="B173" s="182"/>
      <c r="C173" s="182"/>
      <c r="D173" s="182"/>
      <c r="E173" s="232"/>
      <c r="F173" s="182"/>
      <c r="G173" s="178"/>
      <c r="H173" s="178"/>
      <c r="I173" s="178"/>
      <c r="J173" s="178"/>
      <c r="K173" s="178"/>
      <c r="L173" s="178"/>
    </row>
    <row r="174" spans="2:14" ht="12.75" customHeight="1" x14ac:dyDescent="0.2">
      <c r="B174" s="182"/>
      <c r="C174" s="182"/>
      <c r="D174" s="182"/>
      <c r="E174" s="232"/>
      <c r="F174" s="182"/>
      <c r="G174" s="178"/>
      <c r="H174" s="178"/>
      <c r="I174" s="178"/>
      <c r="J174" s="178"/>
      <c r="K174" s="178"/>
      <c r="L174" s="178"/>
    </row>
  </sheetData>
  <sheetProtection password="EC65" sheet="1" selectLockedCells="1"/>
  <mergeCells count="22">
    <mergeCell ref="A46:A56"/>
    <mergeCell ref="B2:K3"/>
    <mergeCell ref="B5:K7"/>
    <mergeCell ref="B9:E9"/>
    <mergeCell ref="D11:J12"/>
    <mergeCell ref="D14:K17"/>
    <mergeCell ref="D32:H33"/>
    <mergeCell ref="G126:K129"/>
    <mergeCell ref="E121:E122"/>
    <mergeCell ref="D34:I35"/>
    <mergeCell ref="H39:I39"/>
    <mergeCell ref="K98:L99"/>
    <mergeCell ref="D71:K72"/>
    <mergeCell ref="B64:K70"/>
    <mergeCell ref="G48:H48"/>
    <mergeCell ref="C47:F50"/>
    <mergeCell ref="I47:J48"/>
    <mergeCell ref="N30:Z30"/>
    <mergeCell ref="B37:F37"/>
    <mergeCell ref="B45:F45"/>
    <mergeCell ref="D62:I62"/>
    <mergeCell ref="B80:L80"/>
  </mergeCells>
  <conditionalFormatting sqref="H100 H103 H106 H109">
    <cfRule type="expression" dxfId="2" priority="4" stopIfTrue="1">
      <formula>$H$100&lt;1</formula>
    </cfRule>
  </conditionalFormatting>
  <conditionalFormatting sqref="H106">
    <cfRule type="expression" dxfId="1" priority="2" stopIfTrue="1">
      <formula>#REF!&lt;1</formula>
    </cfRule>
  </conditionalFormatting>
  <conditionalFormatting sqref="H109">
    <cfRule type="expression" dxfId="0" priority="1" stopIfTrue="1">
      <formula>#REF!&lt;1</formula>
    </cfRule>
  </conditionalFormatting>
  <hyperlinks>
    <hyperlink ref="B9" location="'Entering SD'!C2" display="Entering Sight Distance" xr:uid="{00000000-0004-0000-0300-000000000000}"/>
    <hyperlink ref="B37:F37" location="'Intersection Rating'!N30" display="2. Skewed or offset approach alignment:" xr:uid="{00000000-0004-0000-0300-000001000000}"/>
    <hyperlink ref="B9:E9" location="'Intersection Rating'!B80" display="1. Intersection Sight Distance" xr:uid="{00000000-0004-0000-0300-000002000000}"/>
  </hyperlinks>
  <pageMargins left="0.38" right="0.32" top="0.4" bottom="0.37" header="0.22" footer="0.19"/>
  <pageSetup orientation="portrait" r:id="rId1"/>
  <headerFooter alignWithMargins="0">
    <oddFooter>&amp;Lhttp://www.crab.wa.gov/grants/PSRWKSHT.xls&amp;R7/14/04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topLeftCell="A11" workbookViewId="0">
      <selection activeCell="A44" sqref="A44:E44"/>
    </sheetView>
  </sheetViews>
  <sheetFormatPr defaultRowHeight="15" x14ac:dyDescent="0.2"/>
  <cols>
    <col min="1" max="1" width="3.28515625" style="2" customWidth="1"/>
    <col min="2" max="2" width="12" style="2" customWidth="1"/>
    <col min="3" max="3" width="3.7109375" style="2" customWidth="1"/>
    <col min="4" max="4" width="4.140625" style="2" customWidth="1"/>
    <col min="5" max="11" width="9.140625" style="2"/>
    <col min="12" max="12" width="3.28515625" style="2" customWidth="1"/>
    <col min="13" max="16384" width="9.140625" style="2"/>
  </cols>
  <sheetData>
    <row r="1" spans="1:12" ht="18.75" x14ac:dyDescent="0.3">
      <c r="A1" s="538" t="s">
        <v>97</v>
      </c>
      <c r="B1" s="538"/>
      <c r="C1" s="538"/>
      <c r="D1" s="538"/>
      <c r="E1" s="538"/>
      <c r="F1" s="538"/>
      <c r="G1" s="538"/>
      <c r="H1" s="538"/>
      <c r="I1" s="538"/>
      <c r="J1" s="538"/>
      <c r="K1" s="538"/>
      <c r="L1" s="538"/>
    </row>
    <row r="2" spans="1:12" ht="18.75" x14ac:dyDescent="0.3">
      <c r="A2" s="538" t="s">
        <v>98</v>
      </c>
      <c r="B2" s="538"/>
      <c r="C2" s="538"/>
      <c r="D2" s="538"/>
      <c r="E2" s="538"/>
      <c r="F2" s="538"/>
      <c r="G2" s="538"/>
      <c r="H2" s="538"/>
      <c r="I2" s="538"/>
      <c r="J2" s="538"/>
      <c r="K2" s="538"/>
      <c r="L2" s="538"/>
    </row>
    <row r="3" spans="1:12" ht="18.75" customHeight="1" x14ac:dyDescent="0.25">
      <c r="A3" s="539" t="s">
        <v>99</v>
      </c>
      <c r="B3" s="539"/>
      <c r="C3" s="539"/>
      <c r="D3" s="539"/>
      <c r="E3" s="539"/>
      <c r="F3" s="539"/>
      <c r="G3" s="539"/>
      <c r="H3" s="539"/>
      <c r="I3" s="539"/>
      <c r="J3" s="539"/>
      <c r="K3" s="539"/>
      <c r="L3" s="539"/>
    </row>
    <row r="7" spans="1:12" x14ac:dyDescent="0.2">
      <c r="A7" s="2" t="s">
        <v>100</v>
      </c>
      <c r="D7" s="540"/>
      <c r="E7" s="540"/>
      <c r="F7" s="540"/>
    </row>
    <row r="8" spans="1:12" x14ac:dyDescent="0.2">
      <c r="A8" s="2" t="s">
        <v>101</v>
      </c>
      <c r="D8" s="540"/>
      <c r="E8" s="540"/>
      <c r="F8" s="540"/>
      <c r="G8" s="540"/>
      <c r="H8" s="540"/>
    </row>
    <row r="9" spans="1:12" x14ac:dyDescent="0.2">
      <c r="A9" s="2" t="s">
        <v>102</v>
      </c>
      <c r="D9" s="543"/>
      <c r="E9" s="543"/>
      <c r="F9" s="543"/>
    </row>
    <row r="13" spans="1:12" x14ac:dyDescent="0.2">
      <c r="A13" s="2" t="s">
        <v>103</v>
      </c>
    </row>
    <row r="14" spans="1:12" x14ac:dyDescent="0.2">
      <c r="A14" s="2" t="s">
        <v>104</v>
      </c>
      <c r="E14" s="544"/>
      <c r="F14" s="544"/>
      <c r="G14" s="2" t="s">
        <v>105</v>
      </c>
    </row>
    <row r="15" spans="1:12" x14ac:dyDescent="0.2">
      <c r="A15" s="2" t="s">
        <v>106</v>
      </c>
    </row>
    <row r="17" spans="1:2" x14ac:dyDescent="0.2">
      <c r="A17" s="2" t="s">
        <v>107</v>
      </c>
    </row>
    <row r="18" spans="1:2" x14ac:dyDescent="0.2">
      <c r="A18" s="2" t="s">
        <v>108</v>
      </c>
    </row>
    <row r="20" spans="1:2" x14ac:dyDescent="0.2">
      <c r="B20" s="2" t="s">
        <v>109</v>
      </c>
    </row>
    <row r="21" spans="1:2" x14ac:dyDescent="0.2">
      <c r="B21" s="2" t="s">
        <v>110</v>
      </c>
    </row>
    <row r="22" spans="1:2" x14ac:dyDescent="0.2">
      <c r="B22" s="2" t="s">
        <v>111</v>
      </c>
    </row>
    <row r="23" spans="1:2" x14ac:dyDescent="0.2">
      <c r="B23" s="2" t="s">
        <v>112</v>
      </c>
    </row>
    <row r="24" spans="1:2" x14ac:dyDescent="0.2">
      <c r="B24" s="2" t="s">
        <v>113</v>
      </c>
    </row>
    <row r="25" spans="1:2" x14ac:dyDescent="0.2">
      <c r="B25" s="2" t="s">
        <v>114</v>
      </c>
    </row>
    <row r="27" spans="1:2" x14ac:dyDescent="0.2">
      <c r="A27" s="2" t="s">
        <v>115</v>
      </c>
    </row>
    <row r="29" spans="1:2" x14ac:dyDescent="0.2">
      <c r="B29" s="2" t="s">
        <v>116</v>
      </c>
    </row>
    <row r="30" spans="1:2" x14ac:dyDescent="0.2">
      <c r="B30" s="2" t="s">
        <v>117</v>
      </c>
    </row>
    <row r="31" spans="1:2" x14ac:dyDescent="0.2">
      <c r="B31" s="2" t="s">
        <v>118</v>
      </c>
    </row>
    <row r="32" spans="1:2" x14ac:dyDescent="0.2">
      <c r="B32" s="2" t="s">
        <v>119</v>
      </c>
    </row>
    <row r="33" spans="1:12" x14ac:dyDescent="0.2">
      <c r="B33" s="2" t="s">
        <v>120</v>
      </c>
    </row>
    <row r="34" spans="1:12" x14ac:dyDescent="0.2">
      <c r="B34" s="2" t="s">
        <v>121</v>
      </c>
    </row>
    <row r="35" spans="1:12" x14ac:dyDescent="0.2">
      <c r="B35" s="2" t="s">
        <v>122</v>
      </c>
    </row>
    <row r="37" spans="1:12" x14ac:dyDescent="0.2">
      <c r="A37" s="3" t="s">
        <v>123</v>
      </c>
      <c r="B37" s="4"/>
      <c r="C37" s="4"/>
      <c r="D37" s="4"/>
      <c r="E37" s="4"/>
      <c r="F37" s="4"/>
      <c r="G37" s="4"/>
      <c r="H37" s="4"/>
      <c r="I37" s="4"/>
      <c r="J37" s="4"/>
      <c r="K37" s="4"/>
      <c r="L37" s="4"/>
    </row>
    <row r="38" spans="1:12" x14ac:dyDescent="0.2">
      <c r="A38" s="3" t="s">
        <v>124</v>
      </c>
      <c r="B38" s="4"/>
      <c r="C38" s="4"/>
      <c r="D38" s="4"/>
      <c r="E38" s="4"/>
      <c r="F38" s="4"/>
      <c r="G38" s="4"/>
      <c r="H38" s="4"/>
      <c r="I38" s="4"/>
      <c r="J38" s="4"/>
      <c r="K38" s="4"/>
      <c r="L38" s="4"/>
    </row>
    <row r="39" spans="1:12" x14ac:dyDescent="0.2">
      <c r="A39" s="3" t="s">
        <v>125</v>
      </c>
      <c r="B39" s="4"/>
      <c r="C39" s="4"/>
      <c r="D39" s="4"/>
      <c r="E39" s="4"/>
      <c r="F39" s="4"/>
      <c r="G39" s="4"/>
      <c r="H39" s="4"/>
      <c r="I39" s="4"/>
      <c r="J39" s="4"/>
      <c r="K39" s="4"/>
      <c r="L39" s="4"/>
    </row>
    <row r="44" spans="1:12" x14ac:dyDescent="0.2">
      <c r="A44" s="544"/>
      <c r="B44" s="544"/>
      <c r="C44" s="544"/>
      <c r="D44" s="544"/>
      <c r="E44" s="544"/>
      <c r="H44" s="545"/>
      <c r="I44" s="545"/>
    </row>
    <row r="45" spans="1:12" x14ac:dyDescent="0.2">
      <c r="A45" s="541" t="s">
        <v>126</v>
      </c>
      <c r="B45" s="541"/>
      <c r="C45" s="541"/>
      <c r="D45" s="541"/>
      <c r="E45" s="541"/>
      <c r="H45" s="542" t="s">
        <v>127</v>
      </c>
      <c r="I45" s="542"/>
    </row>
    <row r="47" spans="1:12" x14ac:dyDescent="0.2">
      <c r="A47" s="5" t="s">
        <v>128</v>
      </c>
      <c r="B47" s="5"/>
    </row>
    <row r="48" spans="1:12" x14ac:dyDescent="0.2">
      <c r="A48" s="5"/>
      <c r="B48" s="5"/>
    </row>
  </sheetData>
  <sheetProtection sheet="1" objects="1" scenarios="1" selectLockedCells="1"/>
  <mergeCells count="11">
    <mergeCell ref="A1:L1"/>
    <mergeCell ref="A2:L2"/>
    <mergeCell ref="A3:L3"/>
    <mergeCell ref="D7:F7"/>
    <mergeCell ref="A45:E45"/>
    <mergeCell ref="H45:I45"/>
    <mergeCell ref="D8:H8"/>
    <mergeCell ref="D9:F9"/>
    <mergeCell ref="E14:F14"/>
    <mergeCell ref="A44:E44"/>
    <mergeCell ref="H44:I44"/>
  </mergeCells>
  <phoneticPr fontId="26" type="noConversion"/>
  <pageMargins left="0.75" right="0.75" top="0.65" bottom="0.7" header="0.32" footer="0.37"/>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IS Rating Summary</vt:lpstr>
      <vt:lpstr>Traffic &amp; Accidents</vt:lpstr>
      <vt:lpstr>Structure</vt:lpstr>
      <vt:lpstr>Intersection Rating</vt:lpstr>
      <vt:lpstr>Engineer's 3R letter</vt:lpstr>
      <vt:lpstr>'Intersection Rating'!Print_Area</vt:lpstr>
      <vt:lpstr>'IS Rating Summary'!Print_Area</vt:lpstr>
      <vt:lpstr>Structure!Print_Area</vt:lpstr>
      <vt:lpstr>'Traffic &amp;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2016-10-03T17:51:19Z</cp:lastPrinted>
  <dcterms:created xsi:type="dcterms:W3CDTF">2001-04-16T16:59:49Z</dcterms:created>
  <dcterms:modified xsi:type="dcterms:W3CDTF">2022-06-21T21:05:34Z</dcterms:modified>
</cp:coreProperties>
</file>