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steve_johnson_crab_wa_gov/Documents/Documents/Worksheets 23-25/SW/"/>
    </mc:Choice>
  </mc:AlternateContent>
  <xr:revisionPtr revIDLastSave="0" documentId="11_C0297D09B38C37DD4A8B393527E72F859768076F" xr6:coauthVersionLast="47" xr6:coauthVersionMax="47" xr10:uidLastSave="{00000000-0000-0000-0000-000000000000}"/>
  <bookViews>
    <workbookView xWindow="28680" yWindow="-120" windowWidth="29040" windowHeight="15840" tabRatio="871" firstSheet="1" activeTab="1" xr2:uid="{00000000-000D-0000-FFFF-FFFF00000000}"/>
  </bookViews>
  <sheets>
    <sheet name="Results" sheetId="13" state="hidden" r:id="rId1"/>
    <sheet name="SUMMARY" sheetId="1" r:id="rId2"/>
    <sheet name="TRAFFIC VOLUME &amp; ACCIDENTS" sheetId="3" r:id="rId3"/>
    <sheet name="DETOUR AND F&amp;G" sheetId="4" r:id="rId4"/>
    <sheet name="Structure" sheetId="8" r:id="rId5"/>
    <sheet name="Roadway Width" sheetId="10" r:id="rId6"/>
    <sheet name="Drainage Condition" sheetId="15" r:id="rId7"/>
  </sheets>
  <definedNames>
    <definedName name="_xlnm.Print_Area" localSheetId="3">'DETOUR AND F&amp;G'!$B$4:$N$17</definedName>
    <definedName name="_xlnm.Print_Area" localSheetId="6">'Drainage Condition'!$B$4:$M$55</definedName>
    <definedName name="_xlnm.Print_Area" localSheetId="5">'Roadway Width'!$B$4:$Q$19</definedName>
    <definedName name="_xlnm.Print_Area" localSheetId="4">Structure!$C$4:$AL$30,Structure!$C$32:$AL$53,Structure!$C$77:$AK$98,Structure!$AO$4:$BP$28</definedName>
    <definedName name="_xlnm.Print_Area" localSheetId="1">SUMMARY!$B$3:$W$57</definedName>
    <definedName name="_xlnm.Print_Area" localSheetId="2">'TRAFFIC VOLUME &amp; ACCIDENTS'!$B$4:$K$43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3" i="8" l="1"/>
  <c r="E71" i="8"/>
  <c r="D69" i="8"/>
  <c r="D67" i="8"/>
  <c r="D65" i="8"/>
  <c r="D63" i="8"/>
  <c r="D61" i="8"/>
  <c r="D59" i="8"/>
  <c r="C98" i="8"/>
  <c r="S25" i="1"/>
  <c r="F13" i="4"/>
  <c r="S19" i="1" s="1"/>
  <c r="F9" i="13"/>
  <c r="C41" i="15"/>
  <c r="C43" i="15"/>
  <c r="B43" i="15"/>
  <c r="B44" i="15" s="1"/>
  <c r="C44" i="15" s="1"/>
  <c r="S42" i="1" s="1"/>
  <c r="C42" i="15"/>
  <c r="B42" i="15"/>
  <c r="B41" i="15"/>
  <c r="C40" i="15"/>
  <c r="B40" i="15"/>
  <c r="C39" i="15"/>
  <c r="B39" i="15"/>
  <c r="B25" i="15"/>
  <c r="B26" i="15"/>
  <c r="B27" i="15"/>
  <c r="B28" i="15"/>
  <c r="B24" i="15"/>
  <c r="B29" i="15" s="1"/>
  <c r="C29" i="15" s="1"/>
  <c r="S41" i="1" s="1"/>
  <c r="C53" i="15"/>
  <c r="S45" i="1" s="1"/>
  <c r="S46" i="1" s="1"/>
  <c r="J14" i="15"/>
  <c r="J13" i="15"/>
  <c r="J12" i="15"/>
  <c r="K14" i="15"/>
  <c r="K13" i="15"/>
  <c r="K15" i="15" s="1"/>
  <c r="J15" i="15" s="1"/>
  <c r="S40" i="1" s="1"/>
  <c r="K12" i="15"/>
  <c r="K11" i="15"/>
  <c r="C28" i="15"/>
  <c r="C27" i="15"/>
  <c r="C26" i="15"/>
  <c r="C25" i="15"/>
  <c r="C24" i="15"/>
  <c r="J11" i="15"/>
  <c r="G13" i="10"/>
  <c r="H13" i="10"/>
  <c r="G15" i="10" s="1"/>
  <c r="S32" i="1" s="1"/>
  <c r="S33" i="1" s="1"/>
  <c r="F13" i="13" s="1"/>
  <c r="G12" i="10"/>
  <c r="H12" i="10"/>
  <c r="G14" i="10"/>
  <c r="H14" i="10"/>
  <c r="D96" i="8"/>
  <c r="D94" i="8"/>
  <c r="D92" i="8"/>
  <c r="D90" i="8"/>
  <c r="D88" i="8"/>
  <c r="D86" i="8"/>
  <c r="D84" i="8"/>
  <c r="D97" i="8" s="1"/>
  <c r="E51" i="8"/>
  <c r="E49" i="8"/>
  <c r="D46" i="8"/>
  <c r="D44" i="8"/>
  <c r="D42" i="8"/>
  <c r="D40" i="8"/>
  <c r="D38" i="8"/>
  <c r="D29" i="8"/>
  <c r="D27" i="8"/>
  <c r="D25" i="8"/>
  <c r="D23" i="8"/>
  <c r="D21" i="8"/>
  <c r="D19" i="8"/>
  <c r="D17" i="8"/>
  <c r="D82" i="8"/>
  <c r="D36" i="8"/>
  <c r="H45" i="3"/>
  <c r="C29" i="3"/>
  <c r="C28" i="3"/>
  <c r="C27" i="3"/>
  <c r="C26" i="3"/>
  <c r="C25" i="3"/>
  <c r="C24" i="3"/>
  <c r="E21" i="3"/>
  <c r="D13" i="3"/>
  <c r="S17" i="1"/>
  <c r="J40" i="3"/>
  <c r="J42" i="3"/>
  <c r="H40" i="3"/>
  <c r="H42" i="3"/>
  <c r="F40" i="3"/>
  <c r="F42" i="3"/>
  <c r="K42" i="3"/>
  <c r="F45" i="3" s="1"/>
  <c r="O52" i="1"/>
  <c r="D15" i="8"/>
  <c r="L14" i="4"/>
  <c r="L13" i="4"/>
  <c r="L12" i="4"/>
  <c r="L11" i="4"/>
  <c r="M13" i="4"/>
  <c r="L15" i="4"/>
  <c r="M11" i="4"/>
  <c r="L16" i="4" s="1"/>
  <c r="S20" i="1" s="1"/>
  <c r="M12" i="4"/>
  <c r="I14" i="4"/>
  <c r="M14" i="4"/>
  <c r="S43" i="1" l="1"/>
  <c r="D53" i="8"/>
  <c r="C53" i="8" s="1"/>
  <c r="D30" i="8"/>
  <c r="C30" i="8" s="1"/>
  <c r="D75" i="8"/>
  <c r="C75" i="8" s="1"/>
  <c r="J45" i="3"/>
  <c r="F9" i="8"/>
  <c r="S26" i="1" s="1"/>
  <c r="S27" i="1" s="1"/>
  <c r="F11" i="13" s="1"/>
  <c r="S49" i="1"/>
  <c r="F17" i="13" s="1"/>
  <c r="F5" i="13"/>
  <c r="F54" i="3" l="1"/>
  <c r="F50" i="3"/>
  <c r="F55" i="3"/>
  <c r="F53" i="3"/>
  <c r="F51" i="3"/>
  <c r="E50" i="3"/>
  <c r="I13" i="3" s="1"/>
  <c r="S18" i="1" s="1"/>
  <c r="F52" i="3"/>
  <c r="F7" i="13" l="1"/>
  <c r="F21" i="13" s="1"/>
  <c r="S21" i="1"/>
  <c r="S52" i="1" s="1"/>
  <c r="F25" i="13" s="1"/>
</calcChain>
</file>

<file path=xl/sharedStrings.xml><?xml version="1.0" encoding="utf-8"?>
<sst xmlns="http://schemas.openxmlformats.org/spreadsheetml/2006/main" count="256" uniqueCount="223">
  <si>
    <t>COUNTY</t>
  </si>
  <si>
    <t>PROJECT NAME</t>
  </si>
  <si>
    <t>miles</t>
  </si>
  <si>
    <t>Possible</t>
  </si>
  <si>
    <t>Scored</t>
  </si>
  <si>
    <t>TRAFFIC:</t>
  </si>
  <si>
    <t>Points</t>
  </si>
  <si>
    <t>Subtotal</t>
  </si>
  <si>
    <t>STRUCTURAL CONDITION:</t>
  </si>
  <si>
    <t>GEOMETRY:</t>
  </si>
  <si>
    <t>possible</t>
  </si>
  <si>
    <t>scored</t>
  </si>
  <si>
    <t>NOTES:</t>
  </si>
  <si>
    <t xml:space="preserve">   2.  No points are allowed for conditions which will not be improved by the proposed project.</t>
  </si>
  <si>
    <t xml:space="preserve">   1.  Points for Surface portion of the SURFACE CONDITION will be assigned by CRAB Engineer.</t>
  </si>
  <si>
    <t>NO END TREATMENTS</t>
  </si>
  <si>
    <t>NO SAFTY BARS</t>
  </si>
  <si>
    <r>
      <t xml:space="preserve">Culverts </t>
    </r>
    <r>
      <rPr>
        <u/>
        <sz val="8"/>
        <rFont val="MS Sans Serif"/>
        <family val="2"/>
      </rPr>
      <t>&gt;</t>
    </r>
    <r>
      <rPr>
        <sz val="8"/>
        <rFont val="MS Sans Serif"/>
        <family val="2"/>
      </rPr>
      <t xml:space="preserve"> 20"</t>
    </r>
  </si>
  <si>
    <t>SW REGION</t>
  </si>
  <si>
    <t>Flow / Capacity Analysis</t>
  </si>
  <si>
    <t>Operational Features:</t>
  </si>
  <si>
    <t>DRAINAGE STRUCTURE RATING SUMMARY:</t>
  </si>
  <si>
    <t xml:space="preserve">Plugged </t>
  </si>
  <si>
    <t>Drainage Condition</t>
  </si>
  <si>
    <t>Drainage Hazards:</t>
  </si>
  <si>
    <t>Guardrail</t>
  </si>
  <si>
    <t>(25 points max.)</t>
  </si>
  <si>
    <t>TRAFFIC RATING</t>
  </si>
  <si>
    <t>VOLUME</t>
  </si>
  <si>
    <t>ACCIDENTS</t>
  </si>
  <si>
    <t>AADT</t>
  </si>
  <si>
    <t>P.D. ONLY ACCIDENTS</t>
  </si>
  <si>
    <t>TRUCK ADT</t>
  </si>
  <si>
    <t>INJURY, NON FATAL ACCIDENTS</t>
  </si>
  <si>
    <t>PROJECT LENGTH, MI.</t>
  </si>
  <si>
    <t>to 1/100s</t>
  </si>
  <si>
    <t>FATAL ACCIDENTS</t>
  </si>
  <si>
    <t>POINT CALCULATION</t>
  </si>
  <si>
    <t>Equivalent Property Damage Only Accidents, Three Year Average (Indicate number of accidents, not number of fatalities, injuries or property damages)</t>
  </si>
  <si>
    <t>PROPERTY</t>
  </si>
  <si>
    <t>No. of</t>
  </si>
  <si>
    <t>DAMAGE</t>
  </si>
  <si>
    <t>INJURY</t>
  </si>
  <si>
    <t>FATAL</t>
  </si>
  <si>
    <t>ONLY</t>
  </si>
  <si>
    <t>accidents</t>
  </si>
  <si>
    <t>Factors</t>
  </si>
  <si>
    <t>x3</t>
  </si>
  <si>
    <t>x10</t>
  </si>
  <si>
    <t>x25</t>
  </si>
  <si>
    <t>=</t>
  </si>
  <si>
    <t>Total</t>
  </si>
  <si>
    <t>ACCIDENT POINTS =</t>
  </si>
  <si>
    <t xml:space="preserve">Length of </t>
  </si>
  <si>
    <t>ACCIDENT AND TRAFFIC VOLUME RATING TABLE</t>
  </si>
  <si>
    <t>Project</t>
  </si>
  <si>
    <t xml:space="preserve">AVERAGE                 </t>
  </si>
  <si>
    <t>EQUIVALENT</t>
  </si>
  <si>
    <t>RATING</t>
  </si>
  <si>
    <t>ADT</t>
  </si>
  <si>
    <t>ACC/MILE</t>
  </si>
  <si>
    <t>POINTS</t>
  </si>
  <si>
    <t>STRUCTURE RATING</t>
  </si>
  <si>
    <t>FREIGHT AND GOODS CLASS</t>
  </si>
  <si>
    <t>SELECT ONE:</t>
  </si>
  <si>
    <t>CLASS</t>
  </si>
  <si>
    <t>POINTS:</t>
  </si>
  <si>
    <t>T6 or T7</t>
  </si>
  <si>
    <t>T5</t>
  </si>
  <si>
    <t>T4</t>
  </si>
  <si>
    <t>DETOUR ROUTE</t>
  </si>
  <si>
    <t>Length of Detour Route</t>
  </si>
  <si>
    <t>T1</t>
  </si>
  <si>
    <t>T2-T3</t>
  </si>
  <si>
    <t>DETOUR AND F&amp;G</t>
  </si>
  <si>
    <t>Perforations throughout invert with an area less than 36 square inches per square foot, 25%. Overall thin metal, which allows for an easy puncture with chipping hammer. End section corroded away</t>
  </si>
  <si>
    <t>Perforations throughout invert with an area greater than 36 square inches per square foot, 25%.</t>
  </si>
  <si>
    <t>Extensive heavy rust; thick and scaling rust throughout pipe; deep pitting; perforations throughout invert with an area less than 30 square inches per square foot, 20%. Overall thin metal, which allows for an easy puncture with hammer.</t>
  </si>
  <si>
    <t>Heavy rust and scale. Pinholes (with an area less than 15 square inches per square foot, 10%) throughout pipe material. Section loss and perorations and ends. Holes in metal at end in invert and not located under roadway</t>
  </si>
  <si>
    <t>Galvanizing gone along invert with layers of rust. Sporadic pitting of invert. Minor pinholes (with an area less than 6 square inches per square foot, 4%) in pipe material located at ends of pipe (length not to exceed 4 feet and not located beneath roadway)</t>
  </si>
  <si>
    <t>Discoloration of surface, Galvanizing gone along invert but no layers of rust. Minor pinholes (with an area less than 3 square inches per square foot) in pipe material located at ends of pipe (length not to exceed 4 feet and not located beneath roadway).</t>
  </si>
  <si>
    <t>Discoloration of surface; galvanizing partially gone along invert but no layers of rust.</t>
  </si>
  <si>
    <t>Embankment Erosion</t>
  </si>
  <si>
    <t>Roadway Width</t>
  </si>
  <si>
    <t>Widening</t>
  </si>
  <si>
    <t>TOTAL DRAINAGE WORKSHEET RATING:</t>
  </si>
  <si>
    <t>Traffic Accidents</t>
  </si>
  <si>
    <t>Traffic Volume</t>
  </si>
  <si>
    <t>Detour Length</t>
  </si>
  <si>
    <t>Freight &amp; Goods</t>
  </si>
  <si>
    <t>RAP Drainage Project</t>
  </si>
  <si>
    <t>(20 points max.)</t>
  </si>
  <si>
    <t>DRAINAGE CONDITION</t>
  </si>
  <si>
    <t>Galvanizing intact; no corrosion</t>
  </si>
  <si>
    <t>Moderate rutting from drainage.  Minor amount of bare soil exposed</t>
  </si>
  <si>
    <t>Major erosion caused by drainage or channel; Evidence of foundation settlement; Erosion to embankment impacting guardrail performance or encroaching on shoulder.</t>
  </si>
  <si>
    <t>Erosion caused by drainage or channel; Erosion to embanckment impacting guardrail performacne or encroaching on shoulder</t>
  </si>
  <si>
    <t>Minor erosion caused by drainage</t>
  </si>
  <si>
    <t>Condition - Concrete</t>
  </si>
  <si>
    <t>Condition - Plastic</t>
  </si>
  <si>
    <t>Structural Condition</t>
  </si>
  <si>
    <t>(50 points max.)</t>
  </si>
  <si>
    <t>(5 points max.)</t>
  </si>
  <si>
    <t>Year</t>
  </si>
  <si>
    <t>2 Years</t>
  </si>
  <si>
    <t>10 Years</t>
  </si>
  <si>
    <t>100 Years</t>
  </si>
  <si>
    <t>Flow/ Capacity  (20 max points)</t>
  </si>
  <si>
    <t>Embankment Erosion (5 max points)</t>
  </si>
  <si>
    <t xml:space="preserve">Rate the roadway embankment for settlement and/or sloughing of </t>
  </si>
  <si>
    <t xml:space="preserve">the side slopes. Do not include settlement of approach pavement or </t>
  </si>
  <si>
    <t>subgrade under this itme</t>
  </si>
  <si>
    <t>Rate the adequacy of the waterway opening at the structure.  Consider</t>
  </si>
  <si>
    <t xml:space="preserve">the extent to which flow is restructed throught the opening.  </t>
  </si>
  <si>
    <t>Waterway opening has minor obstructions. No more than 10% of the opening is restricted</t>
  </si>
  <si>
    <t>Waterway opening has minor obstructions. No more than 25% of the opening is restricted</t>
  </si>
  <si>
    <t>Waterway opening has significant obstructions. No more than 50% of the opening is restricted</t>
  </si>
  <si>
    <t>Waterway opening has severely obstructions. No more than 75% of the opening is restricted</t>
  </si>
  <si>
    <t>Waterway opening has severely obstructions. No more than 95% of the opening is restricted</t>
  </si>
  <si>
    <t>Traffic Vol</t>
  </si>
  <si>
    <t>Accidents</t>
  </si>
  <si>
    <t>Structure</t>
  </si>
  <si>
    <t>Geometry</t>
  </si>
  <si>
    <t>Road Condition</t>
  </si>
  <si>
    <t>TOTAL SCORE</t>
  </si>
  <si>
    <t>Drainage Summary Sheet SW Region</t>
  </si>
  <si>
    <t>Points for Traffic</t>
  </si>
  <si>
    <t>Volume Calculation Table</t>
  </si>
  <si>
    <t>&lt;50</t>
  </si>
  <si>
    <t>&lt;4</t>
  </si>
  <si>
    <t>50-100</t>
  </si>
  <si>
    <t>4-6</t>
  </si>
  <si>
    <t>101-250</t>
  </si>
  <si>
    <t>7-9</t>
  </si>
  <si>
    <t>251-500</t>
  </si>
  <si>
    <t>10-12</t>
  </si>
  <si>
    <t>501-750</t>
  </si>
  <si>
    <t>13-15</t>
  </si>
  <si>
    <t>&gt;750</t>
  </si>
  <si>
    <t>&gt;15</t>
  </si>
  <si>
    <t>Accident Calculation Table</t>
  </si>
  <si>
    <t>ACCIDENT POINTS</t>
  </si>
  <si>
    <t>Excellent</t>
  </si>
  <si>
    <t>Tight surface with no slick or porous areas,</t>
  </si>
  <si>
    <t>Good</t>
  </si>
  <si>
    <t>Only minor, localized transverse cracks,</t>
  </si>
  <si>
    <t>Adequate</t>
  </si>
  <si>
    <t xml:space="preserve">Minor, localized, longitudinal cracks;  rutting, spalling or </t>
  </si>
  <si>
    <t xml:space="preserve">ravelling;  minor seal patching has been required;  some </t>
  </si>
  <si>
    <t>transverse cracking</t>
  </si>
  <si>
    <t>Fair</t>
  </si>
  <si>
    <t xml:space="preserve">Small areas that have required patching;  larger areas have </t>
  </si>
  <si>
    <t xml:space="preserve">required seal patching;  some longitudinal cracks, spalling, </t>
  </si>
  <si>
    <t>rutting, or ravelling</t>
  </si>
  <si>
    <t>Marginal</t>
  </si>
  <si>
    <t xml:space="preserve">Several areas that have required moderate to heavy </t>
  </si>
  <si>
    <t xml:space="preserve">patching; moderate to heavy cracking, spalling, </t>
  </si>
  <si>
    <t>rutting or ravelling</t>
  </si>
  <si>
    <t>Poor</t>
  </si>
  <si>
    <t xml:space="preserve">Large areas that have required asphalt patching and </t>
  </si>
  <si>
    <t xml:space="preserve">frequent seal coating;  heavy cracking, spalling, </t>
  </si>
  <si>
    <t>rutting and/or ravelling.</t>
  </si>
  <si>
    <t>Definitions</t>
  </si>
  <si>
    <t>Surface Quality</t>
  </si>
  <si>
    <t>New Condition, Superficial and isolated damage from construction.</t>
  </si>
  <si>
    <t>Hairline cracking. No single crack greater than 1/16 inch without rust staining parallel to the direction of traffic. Delaminated/Spalled area less than 1% of surface area</t>
  </si>
  <si>
    <t>Map cracking. Cracks less than 1/8 inch parallel to traffic, less than 1/16 inch transverse to traffic with efflorescence and/or rust
stain, leakage.  Spalled areas with exposed reinforcing less than 10%. Total delaminated/ spalled areas less than 15% of surface area.</t>
  </si>
  <si>
    <t>Extensive cracking with spalling, delaminations, and slight differential movement; scaling has exposed all surfaces of the
reinforcing steel in bottom to top slab or invert (approximately all exposed surfaces are 50% loss of wall thickness at invert; concrete very soft</t>
  </si>
  <si>
    <t>Full depth holes. Extensive cracking greater than 1/2 inch. Spalled areas with exposed reinforcing greater than 25%. Reinforcing steel bars have extensive section loss and perimeter of bar is completely exposed.</t>
  </si>
  <si>
    <t>Isolated rip or tear (no larger than 6 inches) caused by floating debris. Minor discoloration at isolated locations.</t>
  </si>
  <si>
    <t>Hairline cracking without rust staining or delaminations; surface in good condition isolated damage.</t>
  </si>
  <si>
    <t>Hairline map cracking.  Cracks less than 1/8 inch parallel to traffic with minor efflorescence or minor amounts of leakage.  Additional spalled areas less than 5% of surface area.</t>
  </si>
  <si>
    <t>Transverse cracks open greater than 1/8 inch with efflorescence and rust staining. Spalling at numerous locations; extensive surface scaling on invert greater than 1/2 inch. Extensive cracking with cracks open more than 1/8 inch with efflorescence; spalling has caused exposure of heavily corroded reinforcing steel on bottom or top slab; extensive surface scaling on invert greater than 3/4 inch. (approximately 50% of culvert is affected)</t>
  </si>
  <si>
    <t>Split (larger than 6 inches, width exceeding 1 inch) several locations. Split causing loses of backfill material. Section loses
caused by abrasion located throughout pipe.</t>
  </si>
  <si>
    <t>Split (no larger than 6 inches, not open more than ¼ inch) at two or three locations. Damage (Cuts, gouges, burnt edges, or
distortion) to end sections.Perforations caused by abrasion located within 5 feet of outlet and not located under roadway.</t>
  </si>
  <si>
    <t>Split (larger than 6 inches, width exceeding ½ inch) several locations. Split causing loses of backfill material. Perforations
caused by abrasion located throughout pipe.</t>
  </si>
  <si>
    <t>No signs of distress, little discoloration.</t>
  </si>
  <si>
    <t>Split (larger than 6 inches, width not to exceed ½ inch) at two or three locations. Damage (Cuts, gouges, burnt edges, or distortion)
to end sections.Perforations caused by abrasion located within 5 feet of inlet and outlet and not located under roadway.</t>
  </si>
  <si>
    <t>Split (larger than 6 inches, width exceeding ½ inch) at two or three locations. Damage (Cuts, gouges, or distortion) to end sections.
Perforations caused by abrasion located within 5 feet of inlet and outlet and not located under roadway.</t>
  </si>
  <si>
    <t>Invert eroded away (with section 2 foot in length and ½ foot in width) throughout pipe.  Pipe partially collapsed or collapse is imminent.</t>
  </si>
  <si>
    <t>Structural Condition Below</t>
  </si>
  <si>
    <t>2'</t>
  </si>
  <si>
    <t>3'</t>
  </si>
  <si>
    <r>
      <rPr>
        <u/>
        <sz val="10"/>
        <rFont val="MS Sans Serif"/>
        <family val="2"/>
      </rPr>
      <t>&gt;</t>
    </r>
    <r>
      <rPr>
        <sz val="10"/>
        <rFont val="MS Sans Serif"/>
        <family val="2"/>
      </rPr>
      <t xml:space="preserve"> 4'</t>
    </r>
  </si>
  <si>
    <t>Check One:</t>
  </si>
  <si>
    <t>Existing roadway width</t>
  </si>
  <si>
    <t>Proposed Roadway Width</t>
  </si>
  <si>
    <t>No Safety Bars</t>
  </si>
  <si>
    <t>No End Treatments</t>
  </si>
  <si>
    <t>No Guardrail or guardrail will be replaced</t>
  </si>
  <si>
    <t>Operational Features (20 pts max)</t>
  </si>
  <si>
    <t>Plugged (5 pts max)</t>
  </si>
  <si>
    <t>Hazards (5 pts max)</t>
  </si>
  <si>
    <r>
      <rPr>
        <b/>
        <sz val="10"/>
        <rFont val="MS Sans Serif"/>
        <family val="2"/>
      </rPr>
      <t>Select</t>
    </r>
    <r>
      <rPr>
        <sz val="10"/>
        <rFont val="MS Sans Serif"/>
        <family val="2"/>
      </rPr>
      <t xml:space="preserve"> from the 
options below:</t>
    </r>
  </si>
  <si>
    <r>
      <t xml:space="preserve"> (</t>
    </r>
    <r>
      <rPr>
        <b/>
        <sz val="10"/>
        <rFont val="MS Sans Serif"/>
        <family val="2"/>
      </rPr>
      <t>Select</t>
    </r>
    <r>
      <rPr>
        <sz val="10"/>
        <rFont val="MS Sans Serif"/>
        <family val="2"/>
      </rPr>
      <t xml:space="preserve"> one)</t>
    </r>
  </si>
  <si>
    <r>
      <rPr>
        <b/>
        <sz val="10"/>
        <rFont val="MS Sans Serif"/>
        <family val="2"/>
      </rPr>
      <t>Select</t>
    </r>
    <r>
      <rPr>
        <sz val="10"/>
        <rFont val="MS Sans Serif"/>
        <family val="2"/>
      </rPr>
      <t xml:space="preserve"> from the
 options below:</t>
    </r>
  </si>
  <si>
    <r>
      <rPr>
        <b/>
        <sz val="10"/>
        <rFont val="MS Sans Serif"/>
        <family val="2"/>
      </rPr>
      <t>Select</t>
    </r>
    <r>
      <rPr>
        <sz val="10"/>
        <rFont val="MS Sans Serif"/>
        <family val="2"/>
      </rPr>
      <t xml:space="preserve"> the conditions below to be improved.</t>
    </r>
  </si>
  <si>
    <r>
      <rPr>
        <b/>
        <u/>
        <sz val="10"/>
        <rFont val="MS Sans Serif"/>
        <family val="2"/>
      </rPr>
      <t xml:space="preserve">Select </t>
    </r>
    <r>
      <rPr>
        <u/>
        <sz val="10"/>
        <rFont val="MS Sans Serif"/>
        <family val="2"/>
      </rPr>
      <t>Worst Condition:</t>
    </r>
  </si>
  <si>
    <t>Condition - metal</t>
  </si>
  <si>
    <t>14*SW*DR</t>
  </si>
  <si>
    <t>Visual</t>
  </si>
  <si>
    <t>2R,3R, Safety</t>
  </si>
  <si>
    <t>Special, M,L,FC</t>
  </si>
  <si>
    <t>Vol, Detour Length, F&amp;G</t>
  </si>
  <si>
    <t>Road Floods Every:</t>
  </si>
  <si>
    <t>Shoulder eroded away.  Guardrail post anchor undermined greater than 3 posts in a row</t>
  </si>
  <si>
    <t>Sufficiency Rating of 81 or above</t>
  </si>
  <si>
    <t>Sufficiency Rating of 71 to 80</t>
  </si>
  <si>
    <t>Sufficiency Rating of 61 to 70</t>
  </si>
  <si>
    <t>Sufficiency Rating of 51 to 60</t>
  </si>
  <si>
    <t>Sufficiency Rating of 41 to 50</t>
  </si>
  <si>
    <t>Sufficiency Rating of 31 to 40</t>
  </si>
  <si>
    <t>Suffiency Rating of 21 to 30</t>
  </si>
  <si>
    <t>Sufficiency Rating of 20 or less</t>
  </si>
  <si>
    <r>
      <rPr>
        <b/>
        <sz val="18"/>
        <rFont val="MS Sans Serif"/>
        <family val="2"/>
      </rPr>
      <t>DR</t>
    </r>
    <r>
      <rPr>
        <sz val="18"/>
        <rFont val="MS Sans Serif"/>
        <family val="2"/>
      </rPr>
      <t>AINAGE STRUCTURE - 
ROAD SURFACE RATING SHEET
(not for short span bridges)</t>
    </r>
  </si>
  <si>
    <r>
      <t xml:space="preserve">Road Surface Condition for </t>
    </r>
    <r>
      <rPr>
        <b/>
        <sz val="12"/>
        <rFont val="Arial"/>
        <family val="2"/>
      </rPr>
      <t>culvert projects</t>
    </r>
    <r>
      <rPr>
        <sz val="12"/>
        <rFont val="Arial"/>
        <family val="2"/>
      </rPr>
      <t>, by CRAB,  see chart,  right &gt;&gt;&gt;</t>
    </r>
  </si>
  <si>
    <t>Road Surface Rating - Culverts Only</t>
  </si>
  <si>
    <t>Condition -  Small Bridge (&lt; 20 ft span) and Box Culverts</t>
  </si>
  <si>
    <t>Note, You may use any of the condition lists below that best describe the culvert deficiency.  You must however describe the failing condition and scoring method in the prospectus Narrative.</t>
  </si>
  <si>
    <t>Describe failure type in Narrative</t>
  </si>
  <si>
    <t>Provided 
- by CRAB</t>
  </si>
  <si>
    <t>Use the last three full years of reports</t>
  </si>
  <si>
    <t>SW - 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</si>
</sst>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mmmm\ d\,\ yyyy;@"/>
    <numFmt numFmtId="165" formatCode="yyyy"/>
    <numFmt numFmtId="166" formatCode="0.0"/>
    <numFmt numFmtId="167" formatCode="[hh]\º\ mm\'\ ss\&quot;"/>
    <numFmt numFmtId="168" formatCode="0.00000000"/>
  </numFmts>
  <fonts count="59" x14ac:knownFonts="1">
    <font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b/>
      <u/>
      <sz val="14"/>
      <name val="MS Sans Serif"/>
      <family val="2"/>
    </font>
    <font>
      <sz val="8"/>
      <name val="MS Sans Serif"/>
      <family val="2"/>
    </font>
    <font>
      <b/>
      <sz val="10"/>
      <name val="MS Sans Serif"/>
      <family val="2"/>
    </font>
    <font>
      <u/>
      <sz val="10"/>
      <name val="MS Sans Serif"/>
      <family val="2"/>
    </font>
    <font>
      <b/>
      <sz val="10"/>
      <color indexed="12"/>
      <name val="MS Sans Serif"/>
      <family val="2"/>
    </font>
    <font>
      <b/>
      <u/>
      <sz val="10"/>
      <name val="MS Sans Serif"/>
      <family val="2"/>
    </font>
    <font>
      <b/>
      <sz val="10"/>
      <color indexed="10"/>
      <name val="MS Sans Serif"/>
      <family val="2"/>
    </font>
    <font>
      <u/>
      <sz val="10"/>
      <color indexed="12"/>
      <name val="MS Sans Serif"/>
      <family val="2"/>
    </font>
    <font>
      <u/>
      <sz val="8"/>
      <name val="MS Sans Serif"/>
      <family val="2"/>
    </font>
    <font>
      <sz val="10"/>
      <color indexed="9"/>
      <name val="MS Sans Serif"/>
      <family val="2"/>
    </font>
    <font>
      <sz val="10"/>
      <color indexed="10"/>
      <name val="MS Sans Serif"/>
      <family val="2"/>
    </font>
    <font>
      <sz val="10"/>
      <color indexed="22"/>
      <name val="MS Sans Serif"/>
      <family val="2"/>
    </font>
    <font>
      <b/>
      <sz val="10"/>
      <color indexed="10"/>
      <name val="MS Sans Serif"/>
      <family val="2"/>
    </font>
    <font>
      <b/>
      <sz val="18"/>
      <color indexed="36"/>
      <name val="MS Sans Serif"/>
      <family val="2"/>
    </font>
    <font>
      <b/>
      <sz val="12"/>
      <color indexed="10"/>
      <name val="MS Sans Serif"/>
      <family val="2"/>
    </font>
    <font>
      <b/>
      <sz val="14"/>
      <color indexed="36"/>
      <name val="MS Sans Serif"/>
      <family val="2"/>
    </font>
    <font>
      <b/>
      <sz val="18"/>
      <color indexed="36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u/>
      <sz val="12"/>
      <color indexed="12"/>
      <name val="MS Sans Serif"/>
      <family val="2"/>
    </font>
    <font>
      <b/>
      <u/>
      <sz val="14"/>
      <color indexed="12"/>
      <name val="Arial"/>
      <family val="2"/>
    </font>
    <font>
      <b/>
      <u/>
      <sz val="8"/>
      <name val="MS Sans Serif"/>
      <family val="2"/>
    </font>
    <font>
      <b/>
      <u/>
      <sz val="10"/>
      <color indexed="12"/>
      <name val="MS Sans Serif"/>
      <family val="2"/>
    </font>
    <font>
      <sz val="8.5"/>
      <name val="MS Sans Serif"/>
      <family val="2"/>
    </font>
    <font>
      <sz val="9.5"/>
      <name val="MS Sans Serif"/>
      <family val="2"/>
    </font>
    <font>
      <b/>
      <u/>
      <sz val="18"/>
      <color indexed="12"/>
      <name val="Arial"/>
      <family val="2"/>
    </font>
    <font>
      <b/>
      <sz val="8"/>
      <name val="MS Sans Serif"/>
      <family val="2"/>
    </font>
    <font>
      <b/>
      <sz val="7"/>
      <color indexed="10"/>
      <name val="MS Sans Serif"/>
      <family val="2"/>
    </font>
    <font>
      <sz val="7"/>
      <name val="MS Sans Serif"/>
      <family val="2"/>
    </font>
    <font>
      <u/>
      <sz val="8"/>
      <color indexed="12"/>
      <name val="MS Sans Serif"/>
      <family val="2"/>
    </font>
    <font>
      <b/>
      <sz val="12"/>
      <name val="Arial"/>
      <family val="2"/>
    </font>
    <font>
      <sz val="8.5"/>
      <name val="MS Sans Serif"/>
      <family val="2"/>
    </font>
    <font>
      <b/>
      <sz val="12"/>
      <name val="MS Sans Serif"/>
      <family val="2"/>
    </font>
    <font>
      <b/>
      <u/>
      <sz val="12"/>
      <name val="MS Sans Serif"/>
      <family val="2"/>
    </font>
    <font>
      <sz val="9"/>
      <name val="Arial"/>
      <family val="2"/>
    </font>
    <font>
      <sz val="9"/>
      <name val="MS Sans Serif"/>
      <family val="2"/>
    </font>
    <font>
      <sz val="9"/>
      <name val="MS Sans Serif"/>
      <family val="2"/>
    </font>
    <font>
      <sz val="10"/>
      <name val="Symbol"/>
      <family val="1"/>
      <charset val="2"/>
    </font>
    <font>
      <sz val="12"/>
      <name val="Arial"/>
      <family val="2"/>
    </font>
    <font>
      <sz val="20"/>
      <name val="Calibri"/>
      <family val="2"/>
    </font>
    <font>
      <i/>
      <sz val="10"/>
      <name val="MS Sans Serif"/>
      <family val="2"/>
    </font>
    <font>
      <b/>
      <i/>
      <sz val="10"/>
      <name val="MS Sans Serif"/>
      <family val="2"/>
    </font>
    <font>
      <sz val="8"/>
      <color indexed="9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i/>
      <sz val="10"/>
      <color indexed="23"/>
      <name val="MS Sans Serif"/>
      <family val="2"/>
    </font>
    <font>
      <b/>
      <i/>
      <sz val="10"/>
      <color indexed="23"/>
      <name val="MS Sans Serif"/>
      <family val="2"/>
    </font>
    <font>
      <b/>
      <sz val="14"/>
      <color indexed="36"/>
      <name val="Arial"/>
      <family val="2"/>
    </font>
    <font>
      <sz val="18"/>
      <name val="MS Sans Serif"/>
      <family val="2"/>
    </font>
    <font>
      <b/>
      <sz val="18"/>
      <name val="MS Sans Serif"/>
      <family val="2"/>
    </font>
    <font>
      <sz val="11"/>
      <color theme="1"/>
      <name val="Arial"/>
      <family val="2"/>
    </font>
    <font>
      <sz val="10"/>
      <color theme="0"/>
      <name val="MS Sans Serif"/>
      <family val="2"/>
    </font>
    <font>
      <sz val="10"/>
      <color rgb="FFFF0000"/>
      <name val="MS Sans Serif"/>
      <family val="2"/>
    </font>
    <font>
      <b/>
      <sz val="10"/>
      <color indexed="10"/>
      <name val="MS Sans Serif"/>
    </font>
    <font>
      <b/>
      <sz val="18"/>
      <color rgb="FF0070C0"/>
      <name val="MS Sans Serif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/>
      <right style="medium">
        <color indexed="17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50"/>
      </top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50"/>
      </left>
      <right/>
      <top style="thick">
        <color indexed="50"/>
      </top>
      <bottom/>
      <diagonal/>
    </border>
    <border>
      <left/>
      <right style="thick">
        <color indexed="50"/>
      </right>
      <top style="thick">
        <color indexed="50"/>
      </top>
      <bottom/>
      <diagonal/>
    </border>
    <border>
      <left style="thick">
        <color indexed="50"/>
      </left>
      <right/>
      <top/>
      <bottom/>
      <diagonal/>
    </border>
    <border>
      <left/>
      <right style="thick">
        <color indexed="50"/>
      </right>
      <top/>
      <bottom/>
      <diagonal/>
    </border>
    <border>
      <left style="thick">
        <color indexed="50"/>
      </left>
      <right/>
      <top/>
      <bottom style="thick">
        <color indexed="50"/>
      </bottom>
      <diagonal/>
    </border>
    <border>
      <left/>
      <right/>
      <top/>
      <bottom style="thick">
        <color indexed="50"/>
      </bottom>
      <diagonal/>
    </border>
    <border>
      <left/>
      <right style="thick">
        <color indexed="50"/>
      </right>
      <top/>
      <bottom style="thick">
        <color indexed="50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41"/>
      </left>
      <right style="thick">
        <color indexed="41"/>
      </right>
      <top style="thick">
        <color indexed="4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41"/>
      </left>
      <right style="thick">
        <color indexed="4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41"/>
      </left>
      <right style="thick">
        <color indexed="41"/>
      </right>
      <top/>
      <bottom style="thick">
        <color indexed="4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17"/>
      </bottom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50"/>
      </left>
      <right/>
      <top style="thick">
        <color indexed="50"/>
      </top>
      <bottom style="thick">
        <color indexed="50"/>
      </bottom>
      <diagonal/>
    </border>
    <border>
      <left/>
      <right/>
      <top style="thick">
        <color indexed="50"/>
      </top>
      <bottom style="thick">
        <color indexed="50"/>
      </bottom>
      <diagonal/>
    </border>
    <border>
      <left/>
      <right style="thick">
        <color indexed="50"/>
      </right>
      <top style="thick">
        <color indexed="50"/>
      </top>
      <bottom style="thick">
        <color indexed="5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5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92D050"/>
      </right>
      <top/>
      <bottom/>
      <diagonal/>
    </border>
    <border>
      <left/>
      <right/>
      <top style="thick">
        <color rgb="FF92D050"/>
      </top>
      <bottom/>
      <diagonal/>
    </border>
    <border>
      <left/>
      <right style="thick">
        <color rgb="FF92D050"/>
      </right>
      <top style="thick">
        <color rgb="FF92D050"/>
      </top>
      <bottom/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</borders>
  <cellStyleXfs count="9">
    <xf numFmtId="0" fontId="0" fillId="0" borderId="0"/>
    <xf numFmtId="40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54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</cellStyleXfs>
  <cellXfs count="631">
    <xf numFmtId="0" fontId="0" fillId="0" borderId="0" xfId="0"/>
    <xf numFmtId="0" fontId="14" fillId="2" borderId="0" xfId="0" applyFont="1" applyFill="1" applyAlignment="1" applyProtection="1">
      <alignment horizontal="left"/>
    </xf>
    <xf numFmtId="0" fontId="14" fillId="0" borderId="1" xfId="0" applyFont="1" applyFill="1" applyBorder="1" applyAlignment="1" applyProtection="1">
      <alignment horizontal="left"/>
    </xf>
    <xf numFmtId="0" fontId="14" fillId="0" borderId="2" xfId="0" applyFont="1" applyFill="1" applyBorder="1" applyAlignment="1" applyProtection="1">
      <alignment horizontal="left"/>
    </xf>
    <xf numFmtId="0" fontId="14" fillId="0" borderId="3" xfId="0" applyFont="1" applyFill="1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2" borderId="0" xfId="0" applyFill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Border="1" applyAlignment="1" applyProtection="1"/>
    <xf numFmtId="0" fontId="16" fillId="0" borderId="0" xfId="0" applyFont="1" applyBorder="1" applyAlignment="1" applyProtection="1">
      <alignment vertical="top" wrapText="1"/>
    </xf>
    <xf numFmtId="0" fontId="16" fillId="0" borderId="5" xfId="0" applyFont="1" applyBorder="1" applyAlignment="1" applyProtection="1">
      <alignment vertical="top" wrapText="1"/>
    </xf>
    <xf numFmtId="0" fontId="0" fillId="0" borderId="0" xfId="0" applyFill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0" fillId="0" borderId="5" xfId="0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5" fillId="0" borderId="0" xfId="0" applyFont="1" applyFill="1" applyProtection="1"/>
    <xf numFmtId="0" fontId="5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/>
    <xf numFmtId="0" fontId="5" fillId="2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2" borderId="0" xfId="0" applyFill="1" applyProtection="1"/>
    <xf numFmtId="0" fontId="5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left"/>
    </xf>
    <xf numFmtId="0" fontId="4" fillId="0" borderId="6" xfId="0" applyFont="1" applyBorder="1" applyAlignment="1" applyProtection="1">
      <alignment horizontal="right"/>
    </xf>
    <xf numFmtId="0" fontId="5" fillId="0" borderId="6" xfId="0" applyFont="1" applyBorder="1" applyAlignment="1" applyProtection="1">
      <alignment horizontal="right"/>
    </xf>
    <xf numFmtId="0" fontId="5" fillId="0" borderId="6" xfId="0" applyFont="1" applyBorder="1" applyAlignment="1" applyProtection="1">
      <alignment horizontal="center"/>
    </xf>
    <xf numFmtId="2" fontId="9" fillId="0" borderId="6" xfId="0" applyNumberFormat="1" applyFont="1" applyBorder="1" applyAlignment="1" applyProtection="1">
      <alignment horizontal="center"/>
    </xf>
    <xf numFmtId="0" fontId="17" fillId="0" borderId="0" xfId="0" applyFont="1" applyBorder="1" applyAlignment="1" applyProtection="1">
      <alignment textRotation="180"/>
    </xf>
    <xf numFmtId="2" fontId="5" fillId="0" borderId="0" xfId="0" applyNumberFormat="1" applyFont="1" applyBorder="1" applyAlignment="1" applyProtection="1">
      <alignment horizontal="center"/>
    </xf>
    <xf numFmtId="0" fontId="0" fillId="2" borderId="0" xfId="0" applyFill="1" applyBorder="1" applyAlignment="1" applyProtection="1">
      <alignment horizontal="left"/>
    </xf>
    <xf numFmtId="0" fontId="4" fillId="2" borderId="0" xfId="0" applyFont="1" applyFill="1" applyProtection="1"/>
    <xf numFmtId="0" fontId="5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wrapText="1"/>
    </xf>
    <xf numFmtId="0" fontId="18" fillId="0" borderId="0" xfId="0" applyFont="1" applyBorder="1" applyAlignment="1" applyProtection="1"/>
    <xf numFmtId="2" fontId="0" fillId="2" borderId="0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12" fillId="2" borderId="0" xfId="0" applyFont="1" applyFill="1" applyAlignment="1" applyProtection="1">
      <alignment horizontal="left"/>
    </xf>
    <xf numFmtId="0" fontId="8" fillId="0" borderId="0" xfId="0" applyFont="1" applyBorder="1" applyAlignment="1" applyProtection="1">
      <alignment horizontal="right"/>
    </xf>
    <xf numFmtId="2" fontId="15" fillId="0" borderId="0" xfId="0" quotePrefix="1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8" fillId="0" borderId="6" xfId="0" applyFont="1" applyBorder="1" applyAlignment="1" applyProtection="1">
      <alignment horizontal="left"/>
    </xf>
    <xf numFmtId="2" fontId="15" fillId="0" borderId="6" xfId="0" quotePrefix="1" applyNumberFormat="1" applyFont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Protection="1"/>
    <xf numFmtId="2" fontId="5" fillId="0" borderId="0" xfId="0" applyNumberFormat="1" applyFont="1" applyBorder="1" applyAlignment="1" applyProtection="1">
      <alignment horizontal="right"/>
    </xf>
    <xf numFmtId="0" fontId="0" fillId="0" borderId="6" xfId="0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0" fontId="0" fillId="0" borderId="4" xfId="0" applyBorder="1" applyProtection="1"/>
    <xf numFmtId="0" fontId="7" fillId="0" borderId="0" xfId="0" applyFont="1" applyFill="1" applyBorder="1" applyAlignment="1" applyProtection="1"/>
    <xf numFmtId="0" fontId="0" fillId="0" borderId="0" xfId="0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0" fontId="1" fillId="0" borderId="4" xfId="0" applyFont="1" applyBorder="1" applyProtection="1"/>
    <xf numFmtId="0" fontId="5" fillId="0" borderId="0" xfId="0" applyFont="1" applyFill="1" applyBorder="1" applyAlignment="1" applyProtection="1">
      <alignment horizontal="right"/>
    </xf>
    <xf numFmtId="0" fontId="0" fillId="0" borderId="7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0" fillId="2" borderId="0" xfId="0" applyFill="1" applyAlignment="1" applyProtection="1">
      <alignment horizontal="right"/>
    </xf>
    <xf numFmtId="0" fontId="0" fillId="2" borderId="0" xfId="0" quotePrefix="1" applyFill="1" applyBorder="1" applyAlignment="1" applyProtection="1">
      <alignment horizontal="center"/>
    </xf>
    <xf numFmtId="9" fontId="0" fillId="2" borderId="0" xfId="0" applyNumberFormat="1" applyFill="1" applyBorder="1" applyAlignment="1" applyProtection="1">
      <alignment horizontal="center"/>
    </xf>
    <xf numFmtId="0" fontId="4" fillId="0" borderId="0" xfId="0" applyFont="1" applyBorder="1" applyAlignment="1" applyProtection="1">
      <alignment vertical="top"/>
    </xf>
    <xf numFmtId="1" fontId="0" fillId="0" borderId="0" xfId="0" applyNumberForma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 vertical="top"/>
    </xf>
    <xf numFmtId="0" fontId="21" fillId="2" borderId="0" xfId="5" applyFill="1" applyProtection="1"/>
    <xf numFmtId="0" fontId="22" fillId="0" borderId="0" xfId="5" applyFont="1" applyFill="1" applyBorder="1" applyAlignment="1" applyProtection="1">
      <alignment vertical="center"/>
    </xf>
    <xf numFmtId="0" fontId="21" fillId="0" borderId="0" xfId="5" applyFill="1" applyBorder="1" applyProtection="1"/>
    <xf numFmtId="0" fontId="21" fillId="2" borderId="0" xfId="5" applyFill="1" applyBorder="1" applyAlignment="1" applyProtection="1">
      <alignment horizontal="left"/>
    </xf>
    <xf numFmtId="0" fontId="21" fillId="0" borderId="0" xfId="5" applyFill="1" applyBorder="1" applyAlignment="1" applyProtection="1">
      <alignment horizontal="left"/>
    </xf>
    <xf numFmtId="0" fontId="22" fillId="0" borderId="0" xfId="5" applyFont="1" applyFill="1" applyBorder="1" applyAlignment="1" applyProtection="1">
      <alignment horizontal="left" vertical="center"/>
    </xf>
    <xf numFmtId="0" fontId="13" fillId="0" borderId="0" xfId="5" applyFont="1" applyFill="1" applyBorder="1" applyAlignment="1" applyProtection="1">
      <alignment horizontal="right"/>
    </xf>
    <xf numFmtId="0" fontId="24" fillId="0" borderId="0" xfId="5" applyFont="1" applyFill="1" applyBorder="1" applyAlignment="1" applyProtection="1"/>
    <xf numFmtId="0" fontId="25" fillId="0" borderId="0" xfId="5" applyFont="1" applyFill="1" applyBorder="1" applyAlignment="1" applyProtection="1">
      <alignment horizontal="center"/>
    </xf>
    <xf numFmtId="0" fontId="8" fillId="0" borderId="0" xfId="5" applyFont="1" applyFill="1" applyBorder="1" applyAlignment="1" applyProtection="1">
      <alignment horizontal="center"/>
    </xf>
    <xf numFmtId="0" fontId="4" fillId="0" borderId="0" xfId="5" applyFont="1" applyFill="1" applyBorder="1" applyAlignment="1" applyProtection="1">
      <alignment horizontal="right"/>
    </xf>
    <xf numFmtId="0" fontId="21" fillId="3" borderId="10" xfId="5" applyFill="1" applyBorder="1" applyAlignment="1" applyProtection="1">
      <alignment horizontal="center"/>
      <protection locked="0"/>
    </xf>
    <xf numFmtId="0" fontId="1" fillId="0" borderId="0" xfId="5" applyFont="1" applyFill="1" applyBorder="1" applyProtection="1"/>
    <xf numFmtId="0" fontId="21" fillId="0" borderId="0" xfId="5" applyFill="1" applyBorder="1" applyAlignment="1" applyProtection="1"/>
    <xf numFmtId="0" fontId="21" fillId="0" borderId="0" xfId="5" applyFill="1" applyBorder="1" applyAlignment="1" applyProtection="1">
      <alignment horizontal="center"/>
    </xf>
    <xf numFmtId="0" fontId="21" fillId="0" borderId="0" xfId="5" applyFill="1" applyBorder="1" applyAlignment="1" applyProtection="1">
      <alignment horizontal="right"/>
    </xf>
    <xf numFmtId="0" fontId="29" fillId="0" borderId="0" xfId="5" applyFont="1" applyFill="1" applyBorder="1" applyAlignment="1" applyProtection="1"/>
    <xf numFmtId="0" fontId="29" fillId="0" borderId="11" xfId="5" applyFont="1" applyFill="1" applyBorder="1" applyProtection="1"/>
    <xf numFmtId="0" fontId="1" fillId="0" borderId="11" xfId="5" applyFont="1" applyFill="1" applyBorder="1" applyProtection="1"/>
    <xf numFmtId="0" fontId="1" fillId="0" borderId="11" xfId="5" applyFont="1" applyFill="1" applyBorder="1" applyAlignment="1" applyProtection="1">
      <alignment horizontal="left"/>
    </xf>
    <xf numFmtId="0" fontId="24" fillId="0" borderId="0" xfId="5" applyFont="1" applyFill="1" applyBorder="1" applyAlignment="1" applyProtection="1">
      <alignment horizontal="right"/>
    </xf>
    <xf numFmtId="0" fontId="9" fillId="0" borderId="0" xfId="5" applyFont="1" applyFill="1" applyBorder="1" applyAlignment="1" applyProtection="1">
      <alignment horizontal="center"/>
    </xf>
    <xf numFmtId="0" fontId="11" fillId="0" borderId="0" xfId="5" applyFont="1" applyFill="1" applyBorder="1" applyAlignment="1" applyProtection="1">
      <alignment horizontal="center"/>
    </xf>
    <xf numFmtId="0" fontId="31" fillId="0" borderId="11" xfId="5" applyFont="1" applyFill="1" applyBorder="1" applyAlignment="1" applyProtection="1">
      <alignment horizontal="center" wrapText="1"/>
    </xf>
    <xf numFmtId="0" fontId="4" fillId="0" borderId="0" xfId="5" applyFont="1" applyFill="1" applyBorder="1" applyAlignment="1" applyProtection="1">
      <alignment horizontal="center"/>
    </xf>
    <xf numFmtId="0" fontId="20" fillId="3" borderId="10" xfId="5" applyFont="1" applyFill="1" applyBorder="1" applyAlignment="1" applyProtection="1">
      <alignment horizontal="center"/>
      <protection locked="0"/>
    </xf>
    <xf numFmtId="0" fontId="13" fillId="0" borderId="0" xfId="5" applyFont="1" applyFill="1" applyBorder="1" applyAlignment="1" applyProtection="1">
      <alignment horizontal="center"/>
    </xf>
    <xf numFmtId="0" fontId="12" fillId="0" borderId="0" xfId="5" applyFont="1" applyFill="1" applyBorder="1" applyAlignment="1" applyProtection="1">
      <alignment horizontal="center"/>
    </xf>
    <xf numFmtId="0" fontId="31" fillId="0" borderId="0" xfId="5" applyFont="1" applyFill="1" applyBorder="1" applyAlignment="1" applyProtection="1">
      <alignment vertical="top" wrapText="1"/>
    </xf>
    <xf numFmtId="0" fontId="31" fillId="0" borderId="0" xfId="5" applyFont="1" applyFill="1" applyBorder="1" applyAlignment="1" applyProtection="1">
      <alignment vertical="top"/>
    </xf>
    <xf numFmtId="2" fontId="21" fillId="0" borderId="0" xfId="5" applyNumberFormat="1" applyFill="1" applyBorder="1" applyAlignment="1" applyProtection="1">
      <alignment horizontal="center"/>
    </xf>
    <xf numFmtId="0" fontId="1" fillId="0" borderId="0" xfId="5" applyFont="1" applyFill="1" applyBorder="1" applyAlignment="1" applyProtection="1">
      <alignment vertical="top"/>
    </xf>
    <xf numFmtId="0" fontId="12" fillId="0" borderId="0" xfId="5" applyFont="1" applyFill="1" applyBorder="1" applyAlignment="1" applyProtection="1">
      <alignment horizontal="left"/>
    </xf>
    <xf numFmtId="0" fontId="20" fillId="0" borderId="0" xfId="5" applyFont="1" applyFill="1" applyBorder="1" applyAlignment="1" applyProtection="1">
      <alignment horizontal="center"/>
    </xf>
    <xf numFmtId="0" fontId="4" fillId="0" borderId="0" xfId="5" applyFont="1" applyFill="1" applyBorder="1" applyAlignment="1" applyProtection="1">
      <alignment horizontal="left"/>
    </xf>
    <xf numFmtId="0" fontId="9" fillId="0" borderId="12" xfId="5" applyFont="1" applyFill="1" applyBorder="1" applyAlignment="1" applyProtection="1">
      <alignment horizontal="center"/>
    </xf>
    <xf numFmtId="0" fontId="12" fillId="2" borderId="0" xfId="5" applyFont="1" applyFill="1" applyBorder="1" applyAlignment="1" applyProtection="1">
      <alignment horizontal="left"/>
    </xf>
    <xf numFmtId="0" fontId="9" fillId="2" borderId="0" xfId="5" applyFont="1" applyFill="1" applyBorder="1" applyAlignment="1" applyProtection="1">
      <alignment horizontal="center"/>
    </xf>
    <xf numFmtId="0" fontId="20" fillId="2" borderId="0" xfId="5" applyFont="1" applyFill="1" applyBorder="1" applyAlignment="1" applyProtection="1">
      <alignment horizontal="center"/>
    </xf>
    <xf numFmtId="0" fontId="21" fillId="2" borderId="0" xfId="5" applyFill="1" applyBorder="1" applyProtection="1"/>
    <xf numFmtId="0" fontId="2" fillId="2" borderId="0" xfId="5" applyFont="1" applyFill="1" applyBorder="1" applyAlignment="1" applyProtection="1">
      <alignment horizontal="left"/>
    </xf>
    <xf numFmtId="1" fontId="33" fillId="2" borderId="0" xfId="5" applyNumberFormat="1" applyFont="1" applyFill="1" applyBorder="1" applyAlignment="1" applyProtection="1">
      <alignment horizontal="center"/>
    </xf>
    <xf numFmtId="0" fontId="12" fillId="2" borderId="13" xfId="5" applyFont="1" applyFill="1" applyBorder="1" applyAlignment="1" applyProtection="1">
      <alignment horizontal="left"/>
    </xf>
    <xf numFmtId="0" fontId="9" fillId="2" borderId="13" xfId="5" applyFont="1" applyFill="1" applyBorder="1" applyAlignment="1" applyProtection="1">
      <alignment horizontal="center"/>
    </xf>
    <xf numFmtId="0" fontId="20" fillId="2" borderId="13" xfId="5" applyFont="1" applyFill="1" applyBorder="1" applyAlignment="1" applyProtection="1">
      <alignment horizontal="center"/>
    </xf>
    <xf numFmtId="0" fontId="21" fillId="2" borderId="13" xfId="5" applyFill="1" applyBorder="1" applyProtection="1"/>
    <xf numFmtId="0" fontId="21" fillId="2" borderId="13" xfId="5" applyFill="1" applyBorder="1" applyAlignment="1" applyProtection="1">
      <alignment horizontal="left"/>
    </xf>
    <xf numFmtId="0" fontId="21" fillId="0" borderId="14" xfId="5" applyFill="1" applyBorder="1" applyAlignment="1" applyProtection="1">
      <alignment horizontal="center"/>
    </xf>
    <xf numFmtId="0" fontId="30" fillId="0" borderId="0" xfId="5" applyFont="1" applyFill="1" applyBorder="1" applyAlignment="1" applyProtection="1">
      <alignment horizontal="center"/>
    </xf>
    <xf numFmtId="0" fontId="21" fillId="0" borderId="0" xfId="5" applyFill="1" applyProtection="1"/>
    <xf numFmtId="0" fontId="19" fillId="0" borderId="0" xfId="0" applyFont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0" fontId="1" fillId="0" borderId="0" xfId="5" applyFont="1" applyFill="1" applyBorder="1" applyAlignment="1" applyProtection="1">
      <alignment horizontal="left"/>
    </xf>
    <xf numFmtId="0" fontId="21" fillId="0" borderId="0" xfId="5" applyFont="1" applyFill="1" applyBorder="1" applyAlignment="1" applyProtection="1">
      <alignment horizontal="left"/>
    </xf>
    <xf numFmtId="0" fontId="21" fillId="0" borderId="15" xfId="5" applyFill="1" applyBorder="1" applyAlignment="1" applyProtection="1">
      <alignment horizontal="left"/>
    </xf>
    <xf numFmtId="0" fontId="21" fillId="0" borderId="13" xfId="5" applyFill="1" applyBorder="1" applyAlignment="1" applyProtection="1">
      <alignment horizontal="left"/>
    </xf>
    <xf numFmtId="0" fontId="21" fillId="0" borderId="13" xfId="5" applyFill="1" applyBorder="1" applyProtection="1"/>
    <xf numFmtId="0" fontId="22" fillId="0" borderId="13" xfId="5" applyFont="1" applyFill="1" applyBorder="1" applyAlignment="1" applyProtection="1">
      <alignment vertical="center"/>
    </xf>
    <xf numFmtId="0" fontId="21" fillId="0" borderId="16" xfId="5" applyFill="1" applyBorder="1" applyAlignment="1" applyProtection="1">
      <alignment horizontal="left"/>
    </xf>
    <xf numFmtId="0" fontId="21" fillId="0" borderId="17" xfId="5" applyFill="1" applyBorder="1" applyAlignment="1" applyProtection="1">
      <alignment horizontal="left"/>
    </xf>
    <xf numFmtId="0" fontId="21" fillId="0" borderId="18" xfId="5" applyFill="1" applyBorder="1" applyAlignment="1" applyProtection="1">
      <alignment horizontal="left"/>
    </xf>
    <xf numFmtId="0" fontId="21" fillId="0" borderId="17" xfId="5" applyFill="1" applyBorder="1" applyProtection="1"/>
    <xf numFmtId="0" fontId="21" fillId="0" borderId="19" xfId="5" applyFill="1" applyBorder="1" applyAlignment="1" applyProtection="1">
      <alignment horizontal="left"/>
    </xf>
    <xf numFmtId="0" fontId="21" fillId="0" borderId="20" xfId="5" applyFill="1" applyBorder="1" applyAlignment="1" applyProtection="1">
      <alignment horizontal="left"/>
    </xf>
    <xf numFmtId="0" fontId="12" fillId="0" borderId="20" xfId="5" applyFont="1" applyFill="1" applyBorder="1" applyAlignment="1" applyProtection="1">
      <alignment horizontal="left"/>
    </xf>
    <xf numFmtId="0" fontId="9" fillId="0" borderId="20" xfId="5" applyFont="1" applyFill="1" applyBorder="1" applyAlignment="1" applyProtection="1">
      <alignment horizontal="center"/>
    </xf>
    <xf numFmtId="0" fontId="20" fillId="0" borderId="20" xfId="5" applyFont="1" applyFill="1" applyBorder="1" applyAlignment="1" applyProtection="1">
      <alignment horizontal="center"/>
    </xf>
    <xf numFmtId="0" fontId="21" fillId="0" borderId="20" xfId="5" applyFill="1" applyBorder="1" applyProtection="1"/>
    <xf numFmtId="0" fontId="21" fillId="0" borderId="21" xfId="5" applyFill="1" applyBorder="1" applyAlignment="1" applyProtection="1">
      <alignment horizontal="left"/>
    </xf>
    <xf numFmtId="0" fontId="39" fillId="0" borderId="0" xfId="5" applyFont="1" applyFill="1" applyBorder="1" applyAlignment="1" applyProtection="1">
      <alignment horizontal="left" vertical="top"/>
    </xf>
    <xf numFmtId="0" fontId="21" fillId="0" borderId="18" xfId="5" applyFill="1" applyBorder="1" applyProtection="1"/>
    <xf numFmtId="0" fontId="21" fillId="0" borderId="0" xfId="5" applyBorder="1" applyProtection="1"/>
    <xf numFmtId="0" fontId="8" fillId="0" borderId="0" xfId="5" applyFont="1" applyFill="1" applyBorder="1" applyAlignment="1" applyProtection="1">
      <alignment horizontal="left"/>
    </xf>
    <xf numFmtId="0" fontId="21" fillId="0" borderId="0" xfId="5" applyFill="1" applyBorder="1" applyAlignment="1" applyProtection="1">
      <alignment horizontal="center" vertical="center"/>
    </xf>
    <xf numFmtId="0" fontId="10" fillId="0" borderId="0" xfId="2" applyAlignment="1" applyProtection="1"/>
    <xf numFmtId="0" fontId="0" fillId="0" borderId="20" xfId="0" applyFill="1" applyBorder="1" applyAlignment="1" applyProtection="1">
      <alignment horizontal="left"/>
    </xf>
    <xf numFmtId="0" fontId="4" fillId="0" borderId="20" xfId="0" applyFont="1" applyFill="1" applyBorder="1" applyAlignment="1" applyProtection="1">
      <alignment horizontal="left"/>
    </xf>
    <xf numFmtId="0" fontId="0" fillId="0" borderId="20" xfId="0" applyBorder="1" applyAlignment="1" applyProtection="1">
      <alignment horizontal="left"/>
    </xf>
    <xf numFmtId="0" fontId="0" fillId="0" borderId="20" xfId="0" applyBorder="1" applyAlignment="1" applyProtection="1">
      <alignment horizontal="center"/>
    </xf>
    <xf numFmtId="0" fontId="5" fillId="0" borderId="0" xfId="5" applyFont="1" applyFill="1" applyBorder="1" applyAlignment="1" applyProtection="1">
      <alignment horizontal="left"/>
    </xf>
    <xf numFmtId="0" fontId="5" fillId="0" borderId="0" xfId="5" applyFont="1" applyFill="1" applyBorder="1" applyAlignment="1" applyProtection="1">
      <alignment horizontal="right"/>
    </xf>
    <xf numFmtId="0" fontId="0" fillId="4" borderId="0" xfId="0" applyFill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33" fillId="0" borderId="0" xfId="0" applyFont="1" applyBorder="1" applyAlignment="1" applyProtection="1">
      <alignment horizontal="left"/>
    </xf>
    <xf numFmtId="0" fontId="41" fillId="0" borderId="0" xfId="0" applyFont="1" applyBorder="1" applyAlignment="1" applyProtection="1">
      <alignment horizontal="left"/>
    </xf>
    <xf numFmtId="0" fontId="41" fillId="0" borderId="0" xfId="0" applyFont="1" applyFill="1" applyAlignment="1" applyProtection="1">
      <alignment horizontal="left"/>
    </xf>
    <xf numFmtId="0" fontId="0" fillId="0" borderId="18" xfId="0" applyFill="1" applyBorder="1" applyAlignment="1" applyProtection="1">
      <alignment horizontal="left"/>
    </xf>
    <xf numFmtId="0" fontId="4" fillId="0" borderId="13" xfId="0" applyFont="1" applyFill="1" applyBorder="1" applyAlignment="1" applyProtection="1">
      <alignment horizontal="left"/>
    </xf>
    <xf numFmtId="0" fontId="0" fillId="0" borderId="13" xfId="0" applyFill="1" applyBorder="1" applyAlignment="1" applyProtection="1">
      <alignment horizontal="left"/>
    </xf>
    <xf numFmtId="0" fontId="0" fillId="0" borderId="13" xfId="0" applyBorder="1" applyAlignment="1" applyProtection="1">
      <alignment horizontal="left"/>
    </xf>
    <xf numFmtId="0" fontId="0" fillId="0" borderId="13" xfId="0" applyBorder="1" applyAlignment="1" applyProtection="1">
      <alignment horizontal="center"/>
    </xf>
    <xf numFmtId="0" fontId="4" fillId="0" borderId="18" xfId="0" applyFont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1" fillId="0" borderId="0" xfId="4" applyAlignment="1" applyProtection="1">
      <alignment horizontal="center"/>
    </xf>
    <xf numFmtId="0" fontId="42" fillId="0" borderId="0" xfId="4" applyFont="1" applyAlignment="1" applyProtection="1">
      <alignment horizontal="center"/>
    </xf>
    <xf numFmtId="0" fontId="1" fillId="0" borderId="0" xfId="4" applyProtection="1"/>
    <xf numFmtId="0" fontId="1" fillId="0" borderId="0" xfId="4" applyAlignment="1" applyProtection="1">
      <alignment horizontal="right"/>
    </xf>
    <xf numFmtId="0" fontId="5" fillId="0" borderId="0" xfId="4" applyFont="1" applyAlignment="1" applyProtection="1">
      <alignment horizontal="right"/>
    </xf>
    <xf numFmtId="4" fontId="1" fillId="0" borderId="10" xfId="4" applyNumberFormat="1" applyBorder="1" applyAlignment="1" applyProtection="1">
      <alignment horizontal="center"/>
    </xf>
    <xf numFmtId="0" fontId="5" fillId="0" borderId="0" xfId="4" applyFont="1" applyAlignment="1">
      <alignment horizontal="right"/>
    </xf>
    <xf numFmtId="4" fontId="1" fillId="0" borderId="0" xfId="4" applyNumberFormat="1" applyBorder="1" applyAlignment="1" applyProtection="1">
      <alignment horizontal="center"/>
    </xf>
    <xf numFmtId="0" fontId="49" fillId="0" borderId="0" xfId="4" applyFont="1" applyAlignment="1" applyProtection="1">
      <alignment horizontal="right"/>
    </xf>
    <xf numFmtId="0" fontId="43" fillId="0" borderId="0" xfId="4" applyFont="1" applyAlignment="1" applyProtection="1">
      <alignment horizontal="right"/>
    </xf>
    <xf numFmtId="0" fontId="1" fillId="0" borderId="0" xfId="4" applyBorder="1" applyAlignment="1" applyProtection="1">
      <alignment horizontal="center"/>
    </xf>
    <xf numFmtId="0" fontId="50" fillId="0" borderId="0" xfId="4" applyFont="1" applyFill="1" applyAlignment="1" applyProtection="1">
      <alignment horizontal="right"/>
    </xf>
    <xf numFmtId="0" fontId="1" fillId="0" borderId="0" xfId="4" applyFont="1" applyAlignment="1" applyProtection="1">
      <alignment horizontal="left"/>
    </xf>
    <xf numFmtId="4" fontId="1" fillId="0" borderId="0" xfId="4" applyNumberFormat="1" applyAlignment="1" applyProtection="1">
      <alignment horizontal="center"/>
    </xf>
    <xf numFmtId="0" fontId="20" fillId="0" borderId="0" xfId="4" applyFont="1" applyAlignment="1" applyProtection="1">
      <alignment horizontal="center"/>
    </xf>
    <xf numFmtId="0" fontId="45" fillId="0" borderId="0" xfId="4" applyFont="1" applyAlignment="1" applyProtection="1">
      <alignment horizontal="left" vertical="top"/>
    </xf>
    <xf numFmtId="0" fontId="33" fillId="0" borderId="0" xfId="4" applyFont="1" applyAlignment="1" applyProtection="1">
      <alignment horizontal="right" vertical="top"/>
    </xf>
    <xf numFmtId="0" fontId="46" fillId="0" borderId="0" xfId="4" applyFont="1" applyAlignment="1" applyProtection="1">
      <alignment horizontal="left"/>
    </xf>
    <xf numFmtId="0" fontId="41" fillId="0" borderId="0" xfId="4" applyFont="1" applyAlignment="1" applyProtection="1">
      <alignment horizontal="left" vertical="top"/>
    </xf>
    <xf numFmtId="0" fontId="33" fillId="0" borderId="0" xfId="4" quotePrefix="1" applyFont="1" applyAlignment="1" applyProtection="1">
      <alignment horizontal="center" vertical="top"/>
    </xf>
    <xf numFmtId="0" fontId="20" fillId="0" borderId="0" xfId="4" applyFont="1" applyAlignment="1" applyProtection="1">
      <alignment horizontal="right"/>
    </xf>
    <xf numFmtId="0" fontId="0" fillId="0" borderId="0" xfId="4" applyFont="1" applyProtection="1"/>
    <xf numFmtId="0" fontId="0" fillId="0" borderId="22" xfId="0" applyFill="1" applyBorder="1" applyAlignment="1" applyProtection="1">
      <alignment horizontal="left"/>
    </xf>
    <xf numFmtId="0" fontId="0" fillId="0" borderId="23" xfId="0" applyFill="1" applyBorder="1" applyAlignment="1" applyProtection="1">
      <alignment horizontal="left"/>
    </xf>
    <xf numFmtId="0" fontId="0" fillId="0" borderId="24" xfId="0" applyFill="1" applyBorder="1" applyAlignment="1" applyProtection="1">
      <alignment horizontal="left"/>
    </xf>
    <xf numFmtId="0" fontId="0" fillId="0" borderId="25" xfId="0" applyFill="1" applyBorder="1" applyAlignment="1" applyProtection="1">
      <alignment horizontal="left"/>
    </xf>
    <xf numFmtId="0" fontId="0" fillId="0" borderId="26" xfId="0" applyFill="1" applyBorder="1" applyAlignment="1" applyProtection="1">
      <alignment horizontal="left"/>
    </xf>
    <xf numFmtId="0" fontId="0" fillId="0" borderId="25" xfId="0" applyFill="1" applyBorder="1" applyProtection="1"/>
    <xf numFmtId="0" fontId="0" fillId="0" borderId="0" xfId="0" applyFill="1" applyBorder="1" applyProtection="1"/>
    <xf numFmtId="0" fontId="0" fillId="0" borderId="10" xfId="0" applyFill="1" applyBorder="1" applyAlignment="1" applyProtection="1">
      <alignment horizontal="center"/>
    </xf>
    <xf numFmtId="0" fontId="0" fillId="0" borderId="26" xfId="0" applyFill="1" applyBorder="1" applyProtection="1"/>
    <xf numFmtId="0" fontId="0" fillId="0" borderId="0" xfId="0" applyFill="1" applyProtection="1"/>
    <xf numFmtId="0" fontId="0" fillId="0" borderId="27" xfId="0" applyFill="1" applyBorder="1" applyAlignment="1" applyProtection="1">
      <alignment horizontal="center"/>
    </xf>
    <xf numFmtId="0" fontId="1" fillId="0" borderId="28" xfId="8" applyFill="1" applyBorder="1" applyAlignment="1" applyProtection="1">
      <alignment horizontal="left"/>
    </xf>
    <xf numFmtId="0" fontId="1" fillId="0" borderId="12" xfId="8" applyFill="1" applyBorder="1" applyAlignment="1" applyProtection="1">
      <alignment horizontal="left"/>
    </xf>
    <xf numFmtId="0" fontId="1" fillId="0" borderId="12" xfId="8" applyFill="1" applyBorder="1" applyAlignment="1" applyProtection="1">
      <alignment horizontal="center"/>
    </xf>
    <xf numFmtId="0" fontId="1" fillId="0" borderId="29" xfId="8" applyFill="1" applyBorder="1" applyAlignment="1" applyProtection="1">
      <alignment horizontal="left"/>
    </xf>
    <xf numFmtId="0" fontId="0" fillId="0" borderId="30" xfId="0" applyFill="1" applyBorder="1" applyAlignment="1" applyProtection="1">
      <alignment horizontal="center"/>
    </xf>
    <xf numFmtId="0" fontId="1" fillId="0" borderId="31" xfId="8" applyFill="1" applyBorder="1" applyAlignment="1" applyProtection="1">
      <alignment horizontal="left"/>
    </xf>
    <xf numFmtId="0" fontId="1" fillId="0" borderId="0" xfId="8" applyFill="1" applyBorder="1" applyAlignment="1" applyProtection="1">
      <alignment horizontal="left"/>
    </xf>
    <xf numFmtId="0" fontId="1" fillId="0" borderId="32" xfId="8" applyFill="1" applyBorder="1" applyAlignment="1" applyProtection="1">
      <alignment horizontal="left"/>
    </xf>
    <xf numFmtId="0" fontId="27" fillId="0" borderId="0" xfId="8" applyFont="1" applyFill="1" applyBorder="1" applyAlignment="1" applyProtection="1">
      <alignment horizontal="right"/>
    </xf>
    <xf numFmtId="0" fontId="1" fillId="0" borderId="32" xfId="8" applyFill="1" applyBorder="1" applyAlignment="1" applyProtection="1">
      <alignment horizontal="center"/>
    </xf>
    <xf numFmtId="0" fontId="6" fillId="0" borderId="31" xfId="8" applyFont="1" applyFill="1" applyBorder="1" applyAlignment="1" applyProtection="1">
      <alignment horizontal="center"/>
    </xf>
    <xf numFmtId="0" fontId="6" fillId="0" borderId="0" xfId="8" applyFont="1" applyFill="1" applyBorder="1" applyAlignment="1" applyProtection="1">
      <alignment horizontal="center"/>
    </xf>
    <xf numFmtId="0" fontId="6" fillId="0" borderId="32" xfId="8" applyFont="1" applyFill="1" applyBorder="1" applyAlignment="1" applyProtection="1">
      <alignment horizontal="center"/>
    </xf>
    <xf numFmtId="0" fontId="1" fillId="0" borderId="31" xfId="8" applyFill="1" applyBorder="1" applyAlignment="1" applyProtection="1">
      <alignment horizontal="center"/>
    </xf>
    <xf numFmtId="0" fontId="1" fillId="0" borderId="0" xfId="8" applyFill="1" applyBorder="1" applyAlignment="1" applyProtection="1">
      <alignment horizontal="center"/>
    </xf>
    <xf numFmtId="0" fontId="0" fillId="0" borderId="33" xfId="0" applyFill="1" applyBorder="1" applyAlignment="1" applyProtection="1">
      <alignment horizontal="center"/>
    </xf>
    <xf numFmtId="0" fontId="1" fillId="0" borderId="31" xfId="8" applyFont="1" applyFill="1" applyBorder="1" applyAlignment="1" applyProtection="1">
      <alignment horizontal="center"/>
    </xf>
    <xf numFmtId="0" fontId="1" fillId="0" borderId="0" xfId="8" applyFont="1" applyFill="1" applyBorder="1" applyAlignment="1" applyProtection="1">
      <alignment horizontal="center"/>
    </xf>
    <xf numFmtId="16" fontId="1" fillId="0" borderId="0" xfId="8" quotePrefix="1" applyNumberFormat="1" applyFont="1" applyFill="1" applyBorder="1" applyAlignment="1" applyProtection="1">
      <alignment horizontal="center"/>
    </xf>
    <xf numFmtId="0" fontId="1" fillId="0" borderId="34" xfId="8" applyFont="1" applyFill="1" applyBorder="1" applyAlignment="1" applyProtection="1">
      <alignment horizontal="center"/>
    </xf>
    <xf numFmtId="0" fontId="1" fillId="0" borderId="11" xfId="8" applyFill="1" applyBorder="1" applyAlignment="1" applyProtection="1">
      <alignment horizontal="left"/>
    </xf>
    <xf numFmtId="0" fontId="1" fillId="0" borderId="11" xfId="8" applyFont="1" applyFill="1" applyBorder="1" applyAlignment="1" applyProtection="1">
      <alignment horizontal="center"/>
    </xf>
    <xf numFmtId="0" fontId="1" fillId="0" borderId="35" xfId="8" applyFill="1" applyBorder="1" applyAlignment="1" applyProtection="1">
      <alignment horizontal="center"/>
    </xf>
    <xf numFmtId="0" fontId="0" fillId="0" borderId="0" xfId="0" applyFill="1" applyBorder="1" applyAlignment="1" applyProtection="1"/>
    <xf numFmtId="0" fontId="0" fillId="0" borderId="12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Alignment="1" applyProtection="1">
      <alignment horizontal="right"/>
    </xf>
    <xf numFmtId="0" fontId="0" fillId="0" borderId="0" xfId="0" applyFill="1" applyAlignment="1" applyProtection="1">
      <alignment horizontal="center"/>
    </xf>
    <xf numFmtId="0" fontId="0" fillId="0" borderId="36" xfId="0" applyFill="1" applyBorder="1" applyAlignment="1" applyProtection="1">
      <alignment horizontal="center"/>
    </xf>
    <xf numFmtId="0" fontId="5" fillId="0" borderId="0" xfId="0" applyFont="1" applyFill="1" applyBorder="1" applyProtection="1"/>
    <xf numFmtId="2" fontId="0" fillId="0" borderId="0" xfId="0" applyNumberFormat="1" applyFill="1" applyBorder="1" applyAlignment="1" applyProtection="1">
      <alignment horizontal="center"/>
    </xf>
    <xf numFmtId="166" fontId="0" fillId="0" borderId="0" xfId="0" applyNumberFormat="1" applyFill="1" applyBorder="1" applyAlignment="1" applyProtection="1">
      <alignment horizontal="left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/>
    <xf numFmtId="0" fontId="0" fillId="0" borderId="37" xfId="0" applyFill="1" applyBorder="1" applyProtection="1"/>
    <xf numFmtId="0" fontId="0" fillId="0" borderId="38" xfId="0" applyFill="1" applyBorder="1" applyProtection="1"/>
    <xf numFmtId="0" fontId="0" fillId="0" borderId="39" xfId="0" applyFill="1" applyBorder="1" applyProtection="1"/>
    <xf numFmtId="0" fontId="21" fillId="0" borderId="38" xfId="5" applyFill="1" applyBorder="1" applyAlignment="1" applyProtection="1">
      <alignment horizontal="left"/>
    </xf>
    <xf numFmtId="0" fontId="21" fillId="0" borderId="22" xfId="5" applyBorder="1" applyProtection="1"/>
    <xf numFmtId="0" fontId="21" fillId="0" borderId="23" xfId="5" applyBorder="1" applyProtection="1"/>
    <xf numFmtId="0" fontId="21" fillId="0" borderId="25" xfId="5" applyFill="1" applyBorder="1" applyAlignment="1" applyProtection="1">
      <alignment horizontal="left"/>
    </xf>
    <xf numFmtId="0" fontId="21" fillId="0" borderId="37" xfId="5" applyFill="1" applyBorder="1" applyAlignment="1" applyProtection="1">
      <alignment horizontal="left"/>
    </xf>
    <xf numFmtId="0" fontId="21" fillId="0" borderId="24" xfId="5" applyFill="1" applyBorder="1" applyProtection="1"/>
    <xf numFmtId="0" fontId="21" fillId="0" borderId="26" xfId="5" applyFill="1" applyBorder="1" applyAlignment="1" applyProtection="1">
      <alignment horizontal="left"/>
    </xf>
    <xf numFmtId="0" fontId="24" fillId="0" borderId="26" xfId="5" applyFont="1" applyFill="1" applyBorder="1" applyAlignment="1" applyProtection="1">
      <alignment horizontal="center"/>
    </xf>
    <xf numFmtId="0" fontId="21" fillId="0" borderId="26" xfId="5" applyFill="1" applyBorder="1" applyAlignment="1" applyProtection="1">
      <alignment horizontal="center"/>
    </xf>
    <xf numFmtId="0" fontId="21" fillId="0" borderId="39" xfId="5" applyFill="1" applyBorder="1" applyAlignment="1" applyProtection="1">
      <alignment horizontal="center"/>
    </xf>
    <xf numFmtId="0" fontId="41" fillId="0" borderId="0" xfId="0" applyFont="1" applyFill="1" applyBorder="1" applyAlignment="1" applyProtection="1">
      <alignment horizontal="right"/>
    </xf>
    <xf numFmtId="166" fontId="41" fillId="5" borderId="10" xfId="0" applyNumberFormat="1" applyFont="1" applyFill="1" applyBorder="1" applyAlignment="1" applyProtection="1">
      <alignment horizontal="center"/>
    </xf>
    <xf numFmtId="0" fontId="37" fillId="0" borderId="0" xfId="0" applyFont="1" applyAlignment="1">
      <alignment horizontal="left" vertical="center" wrapText="1"/>
    </xf>
    <xf numFmtId="0" fontId="37" fillId="0" borderId="0" xfId="5" applyFont="1" applyFill="1" applyBorder="1" applyAlignment="1" applyProtection="1">
      <alignment horizontal="left" vertical="center" wrapText="1"/>
    </xf>
    <xf numFmtId="0" fontId="37" fillId="0" borderId="0" xfId="0" applyFont="1" applyFill="1" applyAlignment="1">
      <alignment horizontal="left" vertical="center" wrapText="1"/>
    </xf>
    <xf numFmtId="0" fontId="1" fillId="2" borderId="0" xfId="5" applyFont="1" applyFill="1" applyProtection="1"/>
    <xf numFmtId="0" fontId="1" fillId="0" borderId="13" xfId="5" applyFont="1" applyFill="1" applyBorder="1" applyProtection="1"/>
    <xf numFmtId="0" fontId="36" fillId="0" borderId="0" xfId="5" applyFont="1" applyFill="1" applyBorder="1" applyAlignment="1" applyProtection="1">
      <alignment vertical="center"/>
    </xf>
    <xf numFmtId="0" fontId="1" fillId="0" borderId="0" xfId="5" applyFont="1" applyFill="1" applyBorder="1" applyAlignment="1" applyProtection="1">
      <alignment horizontal="center" vertical="center"/>
    </xf>
    <xf numFmtId="0" fontId="1" fillId="0" borderId="20" xfId="5" applyFont="1" applyFill="1" applyBorder="1" applyAlignment="1" applyProtection="1">
      <alignment horizontal="left"/>
    </xf>
    <xf numFmtId="0" fontId="2" fillId="2" borderId="0" xfId="5" applyFont="1" applyFill="1" applyProtection="1"/>
    <xf numFmtId="0" fontId="2" fillId="0" borderId="17" xfId="5" applyFont="1" applyFill="1" applyBorder="1" applyAlignment="1" applyProtection="1">
      <alignment horizontal="left"/>
    </xf>
    <xf numFmtId="0" fontId="2" fillId="0" borderId="0" xfId="5" applyFont="1" applyFill="1" applyBorder="1" applyAlignment="1" applyProtection="1">
      <alignment horizontal="left"/>
    </xf>
    <xf numFmtId="0" fontId="41" fillId="0" borderId="0" xfId="5" applyFont="1" applyFill="1" applyBorder="1" applyAlignment="1" applyProtection="1">
      <alignment vertical="center" wrapText="1"/>
    </xf>
    <xf numFmtId="0" fontId="41" fillId="0" borderId="0" xfId="0" applyFont="1" applyAlignment="1">
      <alignment vertical="center" wrapText="1"/>
    </xf>
    <xf numFmtId="0" fontId="2" fillId="0" borderId="18" xfId="5" applyFont="1" applyFill="1" applyBorder="1" applyAlignment="1" applyProtection="1">
      <alignment horizontal="left"/>
    </xf>
    <xf numFmtId="0" fontId="21" fillId="0" borderId="26" xfId="5" applyFill="1" applyBorder="1" applyProtection="1"/>
    <xf numFmtId="0" fontId="2" fillId="0" borderId="0" xfId="5" applyFont="1" applyFill="1" applyBorder="1" applyProtection="1"/>
    <xf numFmtId="0" fontId="2" fillId="0" borderId="26" xfId="5" applyFont="1" applyFill="1" applyBorder="1" applyProtection="1"/>
    <xf numFmtId="0" fontId="21" fillId="0" borderId="39" xfId="5" applyFill="1" applyBorder="1" applyProtection="1"/>
    <xf numFmtId="0" fontId="41" fillId="0" borderId="0" xfId="5" applyFont="1" applyFill="1" applyBorder="1" applyAlignment="1" applyProtection="1">
      <alignment horizontal="center" vertical="center" wrapText="1"/>
    </xf>
    <xf numFmtId="0" fontId="21" fillId="9" borderId="0" xfId="5" applyFill="1" applyProtection="1"/>
    <xf numFmtId="0" fontId="21" fillId="9" borderId="0" xfId="5" applyFill="1" applyBorder="1" applyAlignment="1" applyProtection="1">
      <alignment horizontal="left"/>
    </xf>
    <xf numFmtId="0" fontId="2" fillId="9" borderId="0" xfId="5" applyFont="1" applyFill="1" applyBorder="1" applyAlignment="1" applyProtection="1">
      <alignment horizontal="left"/>
    </xf>
    <xf numFmtId="0" fontId="2" fillId="0" borderId="25" xfId="5" applyFont="1" applyFill="1" applyBorder="1" applyAlignment="1" applyProtection="1">
      <alignment horizontal="left"/>
    </xf>
    <xf numFmtId="0" fontId="1" fillId="3" borderId="10" xfId="5" applyFont="1" applyFill="1" applyBorder="1" applyAlignment="1" applyProtection="1">
      <alignment horizontal="center" vertical="center"/>
      <protection locked="0"/>
    </xf>
    <xf numFmtId="0" fontId="0" fillId="3" borderId="10" xfId="5" applyFont="1" applyFill="1" applyBorder="1" applyAlignment="1" applyProtection="1">
      <alignment horizontal="center" vertical="center"/>
      <protection locked="0"/>
    </xf>
    <xf numFmtId="0" fontId="0" fillId="0" borderId="0" xfId="5" applyFont="1" applyFill="1" applyProtection="1"/>
    <xf numFmtId="0" fontId="0" fillId="0" borderId="0" xfId="5" applyFont="1" applyFill="1" applyAlignment="1" applyProtection="1">
      <alignment horizontal="center"/>
    </xf>
    <xf numFmtId="0" fontId="21" fillId="0" borderId="0" xfId="5" applyFill="1" applyAlignment="1" applyProtection="1">
      <alignment horizontal="center"/>
    </xf>
    <xf numFmtId="0" fontId="0" fillId="0" borderId="0" xfId="5" applyFont="1" applyFill="1" applyAlignment="1" applyProtection="1"/>
    <xf numFmtId="0" fontId="0" fillId="0" borderId="0" xfId="5" applyFont="1" applyFill="1" applyBorder="1" applyAlignment="1" applyProtection="1">
      <alignment horizontal="left"/>
    </xf>
    <xf numFmtId="0" fontId="55" fillId="0" borderId="0" xfId="0" applyFont="1" applyBorder="1" applyAlignment="1" applyProtection="1">
      <alignment horizontal="center"/>
    </xf>
    <xf numFmtId="0" fontId="21" fillId="0" borderId="10" xfId="5" applyFill="1" applyBorder="1" applyAlignment="1" applyProtection="1">
      <alignment horizontal="center"/>
    </xf>
    <xf numFmtId="0" fontId="34" fillId="0" borderId="0" xfId="5" applyFont="1" applyFill="1" applyBorder="1" applyAlignment="1" applyProtection="1"/>
    <xf numFmtId="0" fontId="10" fillId="0" borderId="0" xfId="2" applyFill="1" applyBorder="1" applyAlignment="1" applyProtection="1">
      <alignment horizontal="center"/>
    </xf>
    <xf numFmtId="0" fontId="1" fillId="0" borderId="0" xfId="2" applyFont="1" applyFill="1" applyBorder="1" applyAlignment="1" applyProtection="1">
      <alignment horizontal="left"/>
    </xf>
    <xf numFmtId="0" fontId="1" fillId="10" borderId="10" xfId="5" applyFont="1" applyFill="1" applyBorder="1" applyAlignment="1" applyProtection="1">
      <alignment horizontal="center"/>
      <protection locked="0"/>
    </xf>
    <xf numFmtId="0" fontId="1" fillId="2" borderId="0" xfId="6" applyFill="1" applyProtection="1"/>
    <xf numFmtId="0" fontId="1" fillId="0" borderId="15" xfId="6" applyFill="1" applyBorder="1" applyAlignment="1" applyProtection="1">
      <alignment horizontal="left"/>
    </xf>
    <xf numFmtId="0" fontId="1" fillId="0" borderId="13" xfId="6" applyFill="1" applyBorder="1" applyProtection="1"/>
    <xf numFmtId="0" fontId="1" fillId="0" borderId="13" xfId="6" applyFill="1" applyBorder="1" applyAlignment="1" applyProtection="1">
      <alignment horizontal="left"/>
    </xf>
    <xf numFmtId="0" fontId="1" fillId="0" borderId="16" xfId="6" applyFill="1" applyBorder="1" applyAlignment="1" applyProtection="1">
      <alignment horizontal="left"/>
    </xf>
    <xf numFmtId="0" fontId="1" fillId="0" borderId="17" xfId="6" applyFill="1" applyBorder="1" applyAlignment="1" applyProtection="1">
      <alignment horizontal="left"/>
    </xf>
    <xf numFmtId="0" fontId="22" fillId="0" borderId="0" xfId="6" applyFont="1" applyFill="1" applyBorder="1" applyAlignment="1" applyProtection="1">
      <alignment vertical="center"/>
    </xf>
    <xf numFmtId="0" fontId="1" fillId="0" borderId="0" xfId="6" applyFill="1" applyBorder="1" applyAlignment="1" applyProtection="1"/>
    <xf numFmtId="0" fontId="1" fillId="0" borderId="18" xfId="6" applyFill="1" applyBorder="1" applyAlignment="1" applyProtection="1"/>
    <xf numFmtId="0" fontId="1" fillId="0" borderId="0" xfId="6" applyFill="1" applyBorder="1" applyAlignment="1" applyProtection="1">
      <alignment horizontal="left"/>
    </xf>
    <xf numFmtId="0" fontId="30" fillId="0" borderId="0" xfId="6" applyFont="1" applyFill="1" applyBorder="1" applyAlignment="1" applyProtection="1">
      <alignment horizontal="center"/>
    </xf>
    <xf numFmtId="0" fontId="9" fillId="0" borderId="0" xfId="6" applyFont="1" applyFill="1" applyBorder="1" applyAlignment="1" applyProtection="1">
      <alignment horizontal="center"/>
    </xf>
    <xf numFmtId="0" fontId="8" fillId="0" borderId="0" xfId="6" applyFont="1" applyFill="1" applyBorder="1" applyAlignment="1" applyProtection="1">
      <alignment horizontal="left"/>
    </xf>
    <xf numFmtId="0" fontId="1" fillId="0" borderId="0" xfId="6" applyFill="1" applyBorder="1" applyProtection="1"/>
    <xf numFmtId="0" fontId="30" fillId="0" borderId="18" xfId="6" applyFont="1" applyFill="1" applyBorder="1" applyAlignment="1" applyProtection="1">
      <alignment horizontal="center"/>
    </xf>
    <xf numFmtId="0" fontId="24" fillId="0" borderId="0" xfId="6" applyFont="1" applyFill="1" applyBorder="1" applyAlignment="1" applyProtection="1">
      <alignment horizontal="right"/>
    </xf>
    <xf numFmtId="0" fontId="1" fillId="0" borderId="0" xfId="6" applyFont="1" applyFill="1" applyBorder="1" applyAlignment="1" applyProtection="1">
      <alignment horizontal="left"/>
    </xf>
    <xf numFmtId="0" fontId="11" fillId="0" borderId="0" xfId="6" applyFont="1" applyFill="1" applyBorder="1" applyAlignment="1" applyProtection="1">
      <alignment horizontal="center"/>
    </xf>
    <xf numFmtId="0" fontId="1" fillId="0" borderId="17" xfId="6" applyFill="1" applyBorder="1" applyProtection="1"/>
    <xf numFmtId="0" fontId="1" fillId="0" borderId="0" xfId="6" applyFont="1" applyFill="1" applyBorder="1" applyAlignment="1" applyProtection="1">
      <alignment horizontal="right"/>
    </xf>
    <xf numFmtId="0" fontId="1" fillId="0" borderId="0" xfId="6" applyFill="1" applyProtection="1"/>
    <xf numFmtId="0" fontId="1" fillId="0" borderId="0" xfId="6" applyFont="1" applyFill="1" applyBorder="1" applyAlignment="1" applyProtection="1">
      <alignment horizontal="center"/>
    </xf>
    <xf numFmtId="0" fontId="13" fillId="0" borderId="0" xfId="6" applyFont="1" applyFill="1" applyBorder="1" applyAlignment="1" applyProtection="1">
      <alignment horizontal="center"/>
    </xf>
    <xf numFmtId="0" fontId="13" fillId="0" borderId="18" xfId="6" applyFont="1" applyFill="1" applyBorder="1" applyAlignment="1" applyProtection="1">
      <alignment horizontal="center"/>
    </xf>
    <xf numFmtId="0" fontId="31" fillId="0" borderId="0" xfId="6" applyFont="1" applyFill="1" applyBorder="1" applyAlignment="1" applyProtection="1">
      <alignment vertical="top" wrapText="1"/>
    </xf>
    <xf numFmtId="0" fontId="41" fillId="0" borderId="0" xfId="6" applyFont="1" applyFill="1" applyProtection="1"/>
    <xf numFmtId="0" fontId="1" fillId="0" borderId="18" xfId="6" applyFill="1" applyBorder="1" applyProtection="1"/>
    <xf numFmtId="0" fontId="1" fillId="0" borderId="0" xfId="6" applyFont="1" applyFill="1" applyBorder="1" applyAlignment="1" applyProtection="1">
      <alignment vertical="top"/>
    </xf>
    <xf numFmtId="0" fontId="12" fillId="0" borderId="0" xfId="6" applyFont="1" applyFill="1" applyBorder="1" applyAlignment="1" applyProtection="1">
      <alignment horizontal="left"/>
    </xf>
    <xf numFmtId="0" fontId="1" fillId="0" borderId="19" xfId="6" applyFill="1" applyBorder="1" applyAlignment="1" applyProtection="1">
      <alignment horizontal="left"/>
    </xf>
    <xf numFmtId="0" fontId="12" fillId="0" borderId="20" xfId="6" applyFont="1" applyFill="1" applyBorder="1" applyAlignment="1" applyProtection="1">
      <alignment horizontal="left"/>
    </xf>
    <xf numFmtId="0" fontId="1" fillId="0" borderId="20" xfId="6" applyFill="1" applyBorder="1" applyAlignment="1" applyProtection="1">
      <alignment horizontal="left"/>
    </xf>
    <xf numFmtId="0" fontId="1" fillId="0" borderId="21" xfId="6" applyFill="1" applyBorder="1" applyAlignment="1" applyProtection="1">
      <alignment horizontal="left"/>
    </xf>
    <xf numFmtId="0" fontId="1" fillId="0" borderId="18" xfId="6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center"/>
    </xf>
    <xf numFmtId="0" fontId="1" fillId="0" borderId="0" xfId="7" applyFill="1" applyBorder="1" applyProtection="1"/>
    <xf numFmtId="0" fontId="1" fillId="0" borderId="0" xfId="7" applyFill="1" applyBorder="1" applyAlignment="1" applyProtection="1">
      <alignment horizontal="left"/>
    </xf>
    <xf numFmtId="0" fontId="1" fillId="0" borderId="18" xfId="7" applyFill="1" applyBorder="1" applyAlignment="1" applyProtection="1">
      <alignment horizontal="left"/>
    </xf>
    <xf numFmtId="0" fontId="12" fillId="0" borderId="18" xfId="6" applyFont="1" applyFill="1" applyBorder="1" applyAlignment="1" applyProtection="1">
      <alignment horizontal="left"/>
    </xf>
    <xf numFmtId="0" fontId="20" fillId="0" borderId="0" xfId="6" applyFont="1" applyFill="1" applyBorder="1" applyAlignment="1" applyProtection="1"/>
    <xf numFmtId="0" fontId="24" fillId="0" borderId="0" xfId="6" applyFont="1" applyFill="1" applyBorder="1" applyAlignment="1" applyProtection="1">
      <alignment horizontal="center"/>
    </xf>
    <xf numFmtId="0" fontId="31" fillId="0" borderId="0" xfId="6" applyFont="1" applyFill="1" applyBorder="1" applyAlignment="1" applyProtection="1">
      <alignment vertical="top"/>
    </xf>
    <xf numFmtId="0" fontId="29" fillId="0" borderId="0" xfId="6" applyFont="1" applyFill="1" applyBorder="1" applyAlignment="1" applyProtection="1">
      <alignment horizontal="center"/>
    </xf>
    <xf numFmtId="0" fontId="20" fillId="0" borderId="13" xfId="6" applyFont="1" applyFill="1" applyBorder="1" applyAlignment="1" applyProtection="1">
      <alignment horizontal="left" vertical="top"/>
    </xf>
    <xf numFmtId="0" fontId="20" fillId="0" borderId="0" xfId="6" applyFont="1" applyFill="1" applyBorder="1" applyAlignment="1" applyProtection="1">
      <alignment horizontal="left" vertical="top"/>
    </xf>
    <xf numFmtId="0" fontId="9" fillId="0" borderId="20" xfId="6" applyFont="1" applyFill="1" applyBorder="1" applyAlignment="1" applyProtection="1">
      <alignment horizontal="center"/>
    </xf>
    <xf numFmtId="0" fontId="20" fillId="0" borderId="20" xfId="6" applyFont="1" applyFill="1" applyBorder="1" applyAlignment="1" applyProtection="1">
      <alignment horizontal="center"/>
    </xf>
    <xf numFmtId="0" fontId="1" fillId="0" borderId="20" xfId="6" applyFill="1" applyBorder="1" applyProtection="1"/>
    <xf numFmtId="0" fontId="8" fillId="0" borderId="0" xfId="0" applyFont="1" applyAlignment="1"/>
    <xf numFmtId="0" fontId="8" fillId="0" borderId="0" xfId="0" applyFont="1" applyFill="1" applyAlignment="1"/>
    <xf numFmtId="0" fontId="28" fillId="0" borderId="0" xfId="6" applyFont="1" applyFill="1" applyBorder="1" applyAlignment="1" applyProtection="1">
      <alignment horizontal="center" vertical="center"/>
    </xf>
    <xf numFmtId="0" fontId="1" fillId="0" borderId="52" xfId="6" applyFill="1" applyBorder="1" applyProtection="1"/>
    <xf numFmtId="0" fontId="1" fillId="0" borderId="53" xfId="6" applyFill="1" applyBorder="1" applyProtection="1"/>
    <xf numFmtId="0" fontId="1" fillId="0" borderId="54" xfId="6" applyFill="1" applyBorder="1" applyProtection="1"/>
    <xf numFmtId="0" fontId="1" fillId="0" borderId="0" xfId="6" applyFill="1" applyBorder="1" applyAlignment="1" applyProtection="1">
      <alignment horizontal="center" vertical="center"/>
    </xf>
    <xf numFmtId="0" fontId="1" fillId="10" borderId="10" xfId="5" applyFont="1" applyFill="1" applyBorder="1" applyAlignment="1" applyProtection="1">
      <alignment horizontal="center"/>
      <protection locked="0"/>
    </xf>
    <xf numFmtId="0" fontId="55" fillId="0" borderId="0" xfId="6" applyFont="1" applyFill="1" applyBorder="1" applyProtection="1"/>
    <xf numFmtId="0" fontId="55" fillId="0" borderId="17" xfId="6" applyFont="1" applyFill="1" applyBorder="1" applyAlignment="1" applyProtection="1">
      <alignment horizontal="left"/>
    </xf>
    <xf numFmtId="0" fontId="40" fillId="0" borderId="0" xfId="6" applyFont="1" applyFill="1" applyBorder="1" applyAlignment="1" applyProtection="1">
      <alignment horizontal="center"/>
    </xf>
    <xf numFmtId="0" fontId="55" fillId="0" borderId="0" xfId="2" applyFont="1" applyFill="1" applyBorder="1" applyAlignment="1" applyProtection="1">
      <alignment horizontal="center"/>
    </xf>
    <xf numFmtId="0" fontId="6" fillId="0" borderId="0" xfId="0" applyFont="1" applyBorder="1" applyAlignment="1" applyProtection="1"/>
    <xf numFmtId="0" fontId="0" fillId="0" borderId="13" xfId="0" applyFill="1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center"/>
    </xf>
    <xf numFmtId="0" fontId="55" fillId="0" borderId="19" xfId="6" applyFont="1" applyFill="1" applyBorder="1" applyAlignment="1" applyProtection="1">
      <alignment horizontal="left"/>
    </xf>
    <xf numFmtId="0" fontId="1" fillId="0" borderId="20" xfId="6" applyFill="1" applyBorder="1" applyAlignment="1" applyProtection="1">
      <alignment horizontal="center"/>
    </xf>
    <xf numFmtId="0" fontId="12" fillId="0" borderId="21" xfId="6" applyFont="1" applyFill="1" applyBorder="1" applyAlignment="1" applyProtection="1">
      <alignment horizontal="left"/>
    </xf>
    <xf numFmtId="0" fontId="5" fillId="0" borderId="0" xfId="0" applyFont="1" applyBorder="1" applyAlignment="1" applyProtection="1"/>
    <xf numFmtId="0" fontId="36" fillId="0" borderId="0" xfId="6" applyFont="1" applyFill="1" applyBorder="1" applyAlignment="1" applyProtection="1"/>
    <xf numFmtId="0" fontId="36" fillId="0" borderId="0" xfId="0" applyFont="1" applyFill="1" applyBorder="1" applyAlignment="1" applyProtection="1">
      <alignment horizontal="left"/>
    </xf>
    <xf numFmtId="0" fontId="36" fillId="0" borderId="0" xfId="0" applyFont="1" applyBorder="1" applyAlignment="1" applyProtection="1"/>
    <xf numFmtId="0" fontId="26" fillId="0" borderId="0" xfId="6" applyFont="1" applyFill="1" applyBorder="1" applyAlignment="1" applyProtection="1"/>
    <xf numFmtId="0" fontId="0" fillId="0" borderId="0" xfId="6" applyFont="1" applyFill="1" applyAlignment="1" applyProtection="1">
      <alignment wrapText="1"/>
    </xf>
    <xf numFmtId="0" fontId="1" fillId="0" borderId="40" xfId="6" applyFill="1" applyBorder="1" applyAlignment="1" applyProtection="1">
      <alignment horizontal="center" vertical="center"/>
    </xf>
    <xf numFmtId="0" fontId="0" fillId="0" borderId="0" xfId="6" applyFont="1" applyFill="1" applyBorder="1" applyAlignment="1" applyProtection="1">
      <alignment vertical="top"/>
    </xf>
    <xf numFmtId="0" fontId="20" fillId="0" borderId="40" xfId="6" applyFont="1" applyFill="1" applyBorder="1" applyAlignment="1" applyProtection="1">
      <alignment horizontal="center"/>
    </xf>
    <xf numFmtId="0" fontId="1" fillId="0" borderId="0" xfId="7" applyFont="1" applyFill="1" applyBorder="1" applyAlignment="1" applyProtection="1">
      <alignment horizontal="center" vertical="center"/>
    </xf>
    <xf numFmtId="0" fontId="1" fillId="0" borderId="0" xfId="6" applyFill="1" applyAlignment="1" applyProtection="1">
      <alignment horizontal="center" vertical="center"/>
    </xf>
    <xf numFmtId="0" fontId="0" fillId="0" borderId="0" xfId="6" applyFont="1" applyFill="1" applyBorder="1" applyAlignment="1" applyProtection="1">
      <alignment horizontal="left"/>
    </xf>
    <xf numFmtId="0" fontId="0" fillId="0" borderId="0" xfId="6" applyFont="1" applyFill="1" applyBorder="1" applyAlignment="1" applyProtection="1">
      <alignment horizontal="right"/>
    </xf>
    <xf numFmtId="0" fontId="0" fillId="0" borderId="0" xfId="6" applyFont="1" applyFill="1" applyBorder="1" applyAlignment="1" applyProtection="1">
      <alignment horizontal="center"/>
    </xf>
    <xf numFmtId="0" fontId="33" fillId="3" borderId="10" xfId="6" applyFont="1" applyFill="1" applyBorder="1" applyAlignment="1" applyProtection="1">
      <alignment horizontal="center" vertical="center"/>
      <protection locked="0"/>
    </xf>
    <xf numFmtId="0" fontId="33" fillId="3" borderId="41" xfId="6" applyFont="1" applyFill="1" applyBorder="1" applyAlignment="1" applyProtection="1">
      <alignment horizontal="center" vertical="center"/>
      <protection locked="0"/>
    </xf>
    <xf numFmtId="0" fontId="5" fillId="3" borderId="10" xfId="7" applyFont="1" applyFill="1" applyBorder="1" applyAlignment="1" applyProtection="1">
      <alignment horizontal="center" vertical="center"/>
      <protection locked="0"/>
    </xf>
    <xf numFmtId="0" fontId="35" fillId="3" borderId="10" xfId="2" applyFont="1" applyFill="1" applyBorder="1" applyAlignment="1" applyProtection="1">
      <alignment horizontal="center" vertical="center"/>
      <protection locked="0"/>
    </xf>
    <xf numFmtId="0" fontId="35" fillId="3" borderId="10" xfId="6" applyFont="1" applyFill="1" applyBorder="1" applyAlignment="1" applyProtection="1">
      <alignment horizontal="center" vertical="center"/>
      <protection locked="0"/>
    </xf>
    <xf numFmtId="0" fontId="35" fillId="3" borderId="10" xfId="6" applyFont="1" applyFill="1" applyBorder="1" applyAlignment="1" applyProtection="1">
      <alignment horizontal="center" vertical="center" wrapText="1"/>
      <protection locked="0"/>
    </xf>
    <xf numFmtId="0" fontId="20" fillId="11" borderId="10" xfId="6" applyFont="1" applyFill="1" applyBorder="1" applyAlignment="1" applyProtection="1">
      <alignment horizontal="center" vertical="center"/>
      <protection locked="0"/>
    </xf>
    <xf numFmtId="0" fontId="6" fillId="0" borderId="0" xfId="5" applyFont="1" applyFill="1" applyBorder="1" applyAlignment="1" applyProtection="1">
      <alignment horizontal="left"/>
    </xf>
    <xf numFmtId="0" fontId="0" fillId="0" borderId="20" xfId="5" applyFont="1" applyFill="1" applyBorder="1" applyAlignment="1" applyProtection="1">
      <alignment horizontal="left"/>
    </xf>
    <xf numFmtId="0" fontId="1" fillId="0" borderId="13" xfId="5" applyFont="1" applyFill="1" applyBorder="1" applyAlignment="1" applyProtection="1">
      <alignment horizontal="left"/>
    </xf>
    <xf numFmtId="0" fontId="9" fillId="0" borderId="13" xfId="5" applyFont="1" applyFill="1" applyBorder="1" applyAlignment="1" applyProtection="1">
      <alignment horizontal="center"/>
    </xf>
    <xf numFmtId="0" fontId="20" fillId="0" borderId="13" xfId="5" applyFont="1" applyFill="1" applyBorder="1" applyAlignment="1" applyProtection="1">
      <alignment horizontal="center"/>
    </xf>
    <xf numFmtId="0" fontId="21" fillId="9" borderId="42" xfId="5" applyFill="1" applyBorder="1" applyAlignment="1" applyProtection="1">
      <alignment horizontal="left"/>
    </xf>
    <xf numFmtId="0" fontId="21" fillId="9" borderId="43" xfId="5" applyFill="1" applyBorder="1" applyAlignment="1" applyProtection="1">
      <alignment horizontal="left"/>
    </xf>
    <xf numFmtId="0" fontId="1" fillId="9" borderId="43" xfId="5" applyFont="1" applyFill="1" applyBorder="1" applyAlignment="1" applyProtection="1">
      <alignment horizontal="left"/>
    </xf>
    <xf numFmtId="0" fontId="9" fillId="9" borderId="43" xfId="5" applyFont="1" applyFill="1" applyBorder="1" applyAlignment="1" applyProtection="1">
      <alignment horizontal="center"/>
    </xf>
    <xf numFmtId="0" fontId="20" fillId="9" borderId="43" xfId="5" applyFont="1" applyFill="1" applyBorder="1" applyAlignment="1" applyProtection="1">
      <alignment horizontal="center"/>
    </xf>
    <xf numFmtId="0" fontId="21" fillId="9" borderId="43" xfId="5" applyFill="1" applyBorder="1" applyProtection="1"/>
    <xf numFmtId="0" fontId="21" fillId="9" borderId="44" xfId="5" applyFill="1" applyBorder="1" applyAlignment="1" applyProtection="1">
      <alignment horizontal="left"/>
    </xf>
    <xf numFmtId="0" fontId="21" fillId="9" borderId="17" xfId="5" applyFill="1" applyBorder="1" applyAlignment="1" applyProtection="1">
      <alignment horizontal="left"/>
    </xf>
    <xf numFmtId="0" fontId="1" fillId="9" borderId="0" xfId="5" applyFont="1" applyFill="1" applyBorder="1" applyAlignment="1" applyProtection="1">
      <alignment horizontal="left"/>
    </xf>
    <xf numFmtId="0" fontId="9" fillId="9" borderId="0" xfId="5" applyFont="1" applyFill="1" applyBorder="1" applyAlignment="1" applyProtection="1">
      <alignment horizontal="center"/>
    </xf>
    <xf numFmtId="0" fontId="20" fillId="9" borderId="0" xfId="5" applyFont="1" applyFill="1" applyBorder="1" applyAlignment="1" applyProtection="1">
      <alignment horizontal="center"/>
    </xf>
    <xf numFmtId="0" fontId="21" fillId="9" borderId="0" xfId="5" applyFill="1" applyBorder="1" applyProtection="1"/>
    <xf numFmtId="0" fontId="21" fillId="9" borderId="18" xfId="5" applyFill="1" applyBorder="1" applyAlignment="1" applyProtection="1">
      <alignment horizontal="left"/>
    </xf>
    <xf numFmtId="0" fontId="1" fillId="10" borderId="10" xfId="5" applyFont="1" applyFill="1" applyBorder="1" applyAlignment="1" applyProtection="1">
      <alignment horizontal="center"/>
      <protection locked="0"/>
    </xf>
    <xf numFmtId="0" fontId="0" fillId="0" borderId="31" xfId="5" applyFont="1" applyFill="1" applyBorder="1" applyAlignment="1" applyProtection="1">
      <alignment horizontal="center"/>
    </xf>
    <xf numFmtId="164" fontId="4" fillId="0" borderId="0" xfId="0" applyNumberFormat="1" applyFont="1" applyFill="1" applyBorder="1" applyAlignment="1" applyProtection="1"/>
    <xf numFmtId="0" fontId="1" fillId="0" borderId="0" xfId="0" applyFont="1" applyFill="1" applyBorder="1" applyAlignment="1" applyProtection="1">
      <alignment horizontal="left"/>
    </xf>
    <xf numFmtId="164" fontId="0" fillId="0" borderId="0" xfId="0" applyNumberFormat="1" applyFill="1" applyBorder="1" applyAlignment="1" applyProtection="1">
      <alignment horizontal="left"/>
    </xf>
    <xf numFmtId="165" fontId="9" fillId="0" borderId="0" xfId="5" quotePrefix="1" applyNumberFormat="1" applyFont="1" applyFill="1" applyBorder="1" applyAlignment="1" applyProtection="1">
      <alignment horizontal="left"/>
    </xf>
    <xf numFmtId="0" fontId="1" fillId="12" borderId="0" xfId="4" applyFill="1" applyAlignment="1" applyProtection="1">
      <alignment horizontal="center"/>
    </xf>
    <xf numFmtId="0" fontId="50" fillId="12" borderId="0" xfId="4" applyFont="1" applyFill="1" applyAlignment="1" applyProtection="1">
      <alignment horizontal="right"/>
    </xf>
    <xf numFmtId="0" fontId="5" fillId="12" borderId="0" xfId="4" applyFont="1" applyFill="1" applyAlignment="1" applyProtection="1">
      <alignment horizontal="right"/>
    </xf>
    <xf numFmtId="4" fontId="1" fillId="12" borderId="10" xfId="4" applyNumberFormat="1" applyFill="1" applyBorder="1" applyAlignment="1" applyProtection="1">
      <alignment horizontal="center"/>
    </xf>
    <xf numFmtId="0" fontId="0" fillId="0" borderId="0" xfId="4" applyFont="1" applyAlignment="1" applyProtection="1">
      <alignment horizontal="left"/>
    </xf>
    <xf numFmtId="4" fontId="1" fillId="12" borderId="0" xfId="4" applyNumberFormat="1" applyFill="1" applyBorder="1" applyAlignment="1" applyProtection="1">
      <alignment horizontal="center"/>
    </xf>
    <xf numFmtId="0" fontId="44" fillId="12" borderId="0" xfId="4" applyFont="1" applyFill="1" applyAlignment="1" applyProtection="1">
      <alignment horizontal="right"/>
    </xf>
    <xf numFmtId="0" fontId="2" fillId="0" borderId="22" xfId="5" applyFont="1" applyFill="1" applyBorder="1" applyAlignment="1" applyProtection="1">
      <alignment horizontal="left"/>
    </xf>
    <xf numFmtId="0" fontId="2" fillId="0" borderId="23" xfId="5" applyFont="1" applyFill="1" applyBorder="1" applyProtection="1"/>
    <xf numFmtId="0" fontId="36" fillId="0" borderId="0" xfId="5" applyFont="1" applyFill="1" applyBorder="1" applyAlignment="1" applyProtection="1">
      <alignment horizontal="right"/>
    </xf>
    <xf numFmtId="0" fontId="35" fillId="0" borderId="0" xfId="5" applyFont="1" applyFill="1" applyBorder="1" applyAlignment="1" applyProtection="1">
      <alignment horizontal="center"/>
    </xf>
    <xf numFmtId="0" fontId="36" fillId="0" borderId="0" xfId="5" applyFont="1" applyFill="1" applyBorder="1" applyProtection="1"/>
    <xf numFmtId="0" fontId="2" fillId="0" borderId="0" xfId="5" applyFont="1" applyFill="1" applyBorder="1" applyAlignment="1" applyProtection="1">
      <alignment horizontal="right"/>
    </xf>
    <xf numFmtId="0" fontId="35" fillId="0" borderId="0" xfId="0" applyFont="1" applyFill="1" applyBorder="1" applyAlignment="1">
      <alignment horizontal="right"/>
    </xf>
    <xf numFmtId="0" fontId="35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35" fillId="0" borderId="0" xfId="0" applyFont="1" applyFill="1" applyBorder="1" applyAlignment="1">
      <alignment horizontal="left"/>
    </xf>
    <xf numFmtId="0" fontId="2" fillId="0" borderId="37" xfId="5" applyFont="1" applyFill="1" applyBorder="1" applyAlignment="1" applyProtection="1">
      <alignment horizontal="left"/>
    </xf>
    <xf numFmtId="0" fontId="2" fillId="0" borderId="38" xfId="5" applyFont="1" applyFill="1" applyBorder="1" applyProtection="1"/>
    <xf numFmtId="0" fontId="52" fillId="0" borderId="0" xfId="5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horizontal="center" vertical="center"/>
    </xf>
    <xf numFmtId="0" fontId="20" fillId="0" borderId="0" xfId="6" applyFont="1" applyFill="1" applyBorder="1" applyAlignment="1" applyProtection="1">
      <alignment horizontal="center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right"/>
    </xf>
    <xf numFmtId="0" fontId="1" fillId="9" borderId="0" xfId="6" applyFill="1" applyBorder="1" applyAlignment="1" applyProtection="1">
      <alignment horizontal="left"/>
    </xf>
    <xf numFmtId="0" fontId="1" fillId="9" borderId="0" xfId="6" applyFill="1" applyProtection="1"/>
    <xf numFmtId="0" fontId="6" fillId="0" borderId="0" xfId="6" applyFont="1" applyFill="1" applyBorder="1" applyAlignment="1" applyProtection="1">
      <alignment horizontal="left"/>
    </xf>
    <xf numFmtId="0" fontId="0" fillId="3" borderId="10" xfId="6" applyFont="1" applyFill="1" applyBorder="1" applyAlignment="1" applyProtection="1">
      <alignment horizontal="center" vertical="center"/>
      <protection locked="0"/>
    </xf>
    <xf numFmtId="0" fontId="37" fillId="0" borderId="0" xfId="6" applyFont="1" applyFill="1" applyBorder="1" applyAlignment="1" applyProtection="1">
      <alignment horizontal="left" vertical="center" wrapText="1"/>
    </xf>
    <xf numFmtId="0" fontId="1" fillId="0" borderId="0" xfId="6" applyFont="1" applyFill="1" applyBorder="1" applyAlignment="1" applyProtection="1">
      <alignment horizontal="center" vertical="center"/>
    </xf>
    <xf numFmtId="0" fontId="38" fillId="0" borderId="0" xfId="6" applyFont="1" applyFill="1" applyBorder="1" applyAlignment="1" applyProtection="1">
      <alignment horizontal="left" vertical="top"/>
    </xf>
    <xf numFmtId="0" fontId="0" fillId="0" borderId="20" xfId="6" applyFont="1" applyFill="1" applyBorder="1" applyAlignment="1" applyProtection="1">
      <alignment horizontal="left"/>
    </xf>
    <xf numFmtId="0" fontId="1" fillId="9" borderId="17" xfId="6" applyFill="1" applyBorder="1" applyAlignment="1" applyProtection="1">
      <alignment horizontal="left"/>
    </xf>
    <xf numFmtId="0" fontId="1" fillId="9" borderId="0" xfId="6" quotePrefix="1" applyFont="1" applyFill="1" applyBorder="1" applyAlignment="1" applyProtection="1">
      <alignment horizontal="center"/>
    </xf>
    <xf numFmtId="0" fontId="1" fillId="9" borderId="0" xfId="6" applyFill="1" applyBorder="1" applyAlignment="1" applyProtection="1">
      <alignment horizontal="center"/>
    </xf>
    <xf numFmtId="0" fontId="1" fillId="9" borderId="0" xfId="6" applyFont="1" applyFill="1" applyBorder="1" applyAlignment="1" applyProtection="1">
      <alignment horizontal="left"/>
    </xf>
    <xf numFmtId="0" fontId="9" fillId="9" borderId="0" xfId="6" applyFont="1" applyFill="1" applyBorder="1" applyAlignment="1" applyProtection="1">
      <alignment horizontal="center"/>
    </xf>
    <xf numFmtId="0" fontId="20" fillId="9" borderId="0" xfId="6" applyFont="1" applyFill="1" applyBorder="1" applyAlignment="1" applyProtection="1">
      <alignment horizontal="center"/>
    </xf>
    <xf numFmtId="0" fontId="1" fillId="9" borderId="0" xfId="6" applyFill="1" applyBorder="1" applyProtection="1"/>
    <xf numFmtId="0" fontId="1" fillId="9" borderId="18" xfId="6" applyFill="1" applyBorder="1" applyAlignment="1" applyProtection="1">
      <alignment horizontal="left"/>
    </xf>
    <xf numFmtId="0" fontId="55" fillId="0" borderId="17" xfId="5" applyFont="1" applyFill="1" applyBorder="1" applyAlignment="1" applyProtection="1">
      <alignment horizontal="left"/>
    </xf>
    <xf numFmtId="0" fontId="55" fillId="0" borderId="19" xfId="5" applyFont="1" applyFill="1" applyBorder="1" applyAlignment="1" applyProtection="1">
      <alignment horizontal="left"/>
    </xf>
    <xf numFmtId="0" fontId="0" fillId="7" borderId="0" xfId="0" applyFill="1" applyBorder="1" applyAlignment="1" applyProtection="1">
      <alignment horizontal="left"/>
    </xf>
    <xf numFmtId="0" fontId="15" fillId="7" borderId="0" xfId="0" applyFont="1" applyFill="1" applyAlignment="1" applyProtection="1">
      <alignment horizontal="left"/>
    </xf>
    <xf numFmtId="0" fontId="0" fillId="7" borderId="0" xfId="0" applyFill="1" applyAlignment="1" applyProtection="1">
      <alignment horizontal="left"/>
    </xf>
    <xf numFmtId="0" fontId="1" fillId="7" borderId="0" xfId="0" applyFont="1" applyFill="1" applyBorder="1" applyAlignment="1" applyProtection="1">
      <alignment horizontal="left"/>
    </xf>
    <xf numFmtId="0" fontId="21" fillId="7" borderId="25" xfId="5" applyFill="1" applyBorder="1" applyAlignment="1" applyProtection="1">
      <alignment horizontal="left"/>
    </xf>
    <xf numFmtId="0" fontId="4" fillId="7" borderId="0" xfId="5" applyFont="1" applyFill="1" applyBorder="1" applyAlignment="1" applyProtection="1">
      <alignment horizontal="right"/>
    </xf>
    <xf numFmtId="0" fontId="4" fillId="7" borderId="0" xfId="5" applyFont="1" applyFill="1" applyBorder="1" applyProtection="1"/>
    <xf numFmtId="0" fontId="36" fillId="0" borderId="0" xfId="0" applyFont="1" applyFill="1" applyAlignment="1"/>
    <xf numFmtId="0" fontId="0" fillId="0" borderId="0" xfId="0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21" fillId="0" borderId="0" xfId="5" applyFill="1" applyBorder="1" applyAlignment="1" applyProtection="1">
      <alignment horizontal="center"/>
    </xf>
    <xf numFmtId="0" fontId="10" fillId="0" borderId="0" xfId="2" applyFill="1" applyBorder="1" applyAlignment="1" applyProtection="1">
      <alignment horizontal="left"/>
    </xf>
    <xf numFmtId="0" fontId="0" fillId="0" borderId="0" xfId="5" applyFont="1" applyFill="1" applyBorder="1" applyAlignment="1" applyProtection="1">
      <alignment horizontal="center" vertical="center"/>
    </xf>
    <xf numFmtId="0" fontId="0" fillId="0" borderId="0" xfId="6" applyFont="1" applyFill="1" applyBorder="1" applyAlignment="1" applyProtection="1">
      <alignment horizontal="center" vertical="center"/>
    </xf>
    <xf numFmtId="0" fontId="2" fillId="0" borderId="0" xfId="5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167" fontId="29" fillId="0" borderId="0" xfId="0" applyNumberFormat="1" applyFont="1" applyFill="1" applyBorder="1" applyAlignment="1" applyProtection="1">
      <alignment horizontal="center"/>
    </xf>
    <xf numFmtId="168" fontId="4" fillId="0" borderId="0" xfId="0" applyNumberFormat="1" applyFont="1" applyFill="1" applyBorder="1" applyAlignment="1" applyProtection="1"/>
    <xf numFmtId="2" fontId="4" fillId="0" borderId="0" xfId="0" applyNumberFormat="1" applyFont="1" applyFill="1" applyBorder="1" applyAlignment="1" applyProtection="1">
      <alignment horizontal="center"/>
    </xf>
    <xf numFmtId="2" fontId="4" fillId="0" borderId="0" xfId="0" applyNumberFormat="1" applyFont="1" applyFill="1" applyBorder="1" applyAlignment="1" applyProtection="1"/>
    <xf numFmtId="0" fontId="0" fillId="0" borderId="0" xfId="0" applyProtection="1"/>
    <xf numFmtId="0" fontId="10" fillId="0" borderId="0" xfId="2" applyBorder="1" applyAlignment="1" applyProtection="1"/>
    <xf numFmtId="0" fontId="10" fillId="0" borderId="0" xfId="2" applyBorder="1" applyAlignment="1" applyProtection="1">
      <alignment horizontal="left"/>
    </xf>
    <xf numFmtId="0" fontId="5" fillId="0" borderId="0" xfId="0" applyFont="1" applyAlignment="1" applyProtection="1">
      <alignment horizontal="left" wrapText="1"/>
    </xf>
    <xf numFmtId="0" fontId="4" fillId="0" borderId="0" xfId="0" applyFont="1" applyAlignment="1" applyProtection="1"/>
    <xf numFmtId="0" fontId="32" fillId="0" borderId="0" xfId="2" applyFont="1" applyFill="1" applyBorder="1" applyAlignment="1" applyProtection="1">
      <alignment horizontal="right"/>
    </xf>
    <xf numFmtId="0" fontId="57" fillId="0" borderId="0" xfId="5" applyFont="1" applyFill="1" applyBorder="1" applyAlignment="1" applyProtection="1">
      <alignment horizontal="right"/>
    </xf>
    <xf numFmtId="0" fontId="28" fillId="0" borderId="13" xfId="5" applyFont="1" applyFill="1" applyBorder="1" applyAlignment="1" applyProtection="1">
      <alignment horizontal="center" vertical="center"/>
    </xf>
    <xf numFmtId="0" fontId="28" fillId="0" borderId="0" xfId="5" applyFont="1" applyFill="1" applyBorder="1" applyAlignment="1" applyProtection="1">
      <alignment horizontal="center" vertical="center"/>
    </xf>
    <xf numFmtId="0" fontId="37" fillId="0" borderId="0" xfId="5" applyFont="1" applyFill="1" applyBorder="1" applyAlignment="1" applyProtection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41" fillId="0" borderId="0" xfId="5" applyFont="1" applyFill="1" applyBorder="1" applyAlignment="1" applyProtection="1">
      <alignment horizontal="left" vertical="center" wrapText="1"/>
    </xf>
    <xf numFmtId="0" fontId="21" fillId="0" borderId="0" xfId="5" applyFill="1" applyBorder="1" applyAlignment="1" applyProtection="1">
      <alignment horizontal="center" vertical="center"/>
    </xf>
    <xf numFmtId="0" fontId="5" fillId="0" borderId="13" xfId="5" applyFont="1" applyFill="1" applyBorder="1" applyAlignment="1" applyProtection="1">
      <alignment horizontal="left"/>
    </xf>
    <xf numFmtId="0" fontId="5" fillId="0" borderId="13" xfId="5" applyFont="1" applyFill="1" applyBorder="1" applyAlignment="1" applyProtection="1">
      <alignment horizontal="right"/>
    </xf>
    <xf numFmtId="0" fontId="8" fillId="0" borderId="0" xfId="0" applyFont="1" applyBorder="1" applyAlignment="1"/>
    <xf numFmtId="0" fontId="37" fillId="0" borderId="0" xfId="0" applyFont="1" applyBorder="1" applyAlignment="1">
      <alignment horizontal="left" vertical="center" wrapText="1"/>
    </xf>
    <xf numFmtId="0" fontId="2" fillId="0" borderId="23" xfId="5" applyFont="1" applyFill="1" applyBorder="1" applyAlignment="1" applyProtection="1">
      <alignment horizontal="left"/>
    </xf>
    <xf numFmtId="0" fontId="2" fillId="0" borderId="38" xfId="5" applyFont="1" applyFill="1" applyBorder="1" applyAlignment="1" applyProtection="1">
      <alignment horizontal="left"/>
    </xf>
    <xf numFmtId="0" fontId="42" fillId="0" borderId="0" xfId="4" applyFont="1" applyAlignment="1" applyProtection="1">
      <alignment horizontal="center"/>
    </xf>
    <xf numFmtId="2" fontId="33" fillId="0" borderId="45" xfId="4" applyNumberFormat="1" applyFont="1" applyBorder="1" applyAlignment="1" applyProtection="1">
      <alignment horizontal="center" vertical="center"/>
    </xf>
    <xf numFmtId="0" fontId="1" fillId="0" borderId="46" xfId="4" applyFont="1" applyBorder="1" applyAlignment="1" applyProtection="1">
      <alignment horizontal="center" vertical="center"/>
    </xf>
    <xf numFmtId="0" fontId="1" fillId="0" borderId="47" xfId="4" applyFont="1" applyBorder="1" applyAlignment="1" applyProtection="1">
      <alignment horizontal="center" vertical="center"/>
    </xf>
    <xf numFmtId="2" fontId="0" fillId="0" borderId="10" xfId="0" applyNumberFormat="1" applyBorder="1" applyAlignment="1" applyProtection="1">
      <alignment horizontal="center"/>
    </xf>
    <xf numFmtId="2" fontId="9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5" fillId="8" borderId="0" xfId="0" applyFont="1" applyFill="1" applyBorder="1" applyAlignment="1" applyProtection="1">
      <alignment horizontal="center"/>
    </xf>
    <xf numFmtId="0" fontId="1" fillId="0" borderId="48" xfId="0" applyFont="1" applyFill="1" applyBorder="1" applyAlignment="1" applyProtection="1">
      <alignment horizontal="center" vertical="center"/>
    </xf>
    <xf numFmtId="0" fontId="1" fillId="0" borderId="49" xfId="0" applyFont="1" applyFill="1" applyBorder="1" applyAlignment="1" applyProtection="1">
      <alignment horizontal="center" vertical="center"/>
    </xf>
    <xf numFmtId="2" fontId="1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1" fontId="0" fillId="0" borderId="10" xfId="0" applyNumberFormat="1" applyBorder="1" applyAlignment="1" applyProtection="1">
      <alignment horizontal="center"/>
    </xf>
    <xf numFmtId="1" fontId="0" fillId="0" borderId="11" xfId="0" applyNumberFormat="1" applyBorder="1" applyAlignment="1" applyProtection="1">
      <alignment horizontal="center"/>
    </xf>
    <xf numFmtId="0" fontId="0" fillId="0" borderId="48" xfId="0" applyBorder="1" applyAlignment="1" applyProtection="1">
      <alignment horizontal="center"/>
    </xf>
    <xf numFmtId="0" fontId="0" fillId="0" borderId="49" xfId="0" applyBorder="1" applyAlignment="1" applyProtection="1">
      <alignment horizontal="center"/>
    </xf>
    <xf numFmtId="0" fontId="5" fillId="8" borderId="48" xfId="0" applyFont="1" applyFill="1" applyBorder="1" applyAlignment="1" applyProtection="1">
      <alignment horizontal="center"/>
    </xf>
    <xf numFmtId="0" fontId="5" fillId="8" borderId="49" xfId="0" applyFont="1" applyFill="1" applyBorder="1" applyAlignment="1" applyProtection="1">
      <alignment horizontal="center"/>
    </xf>
    <xf numFmtId="0" fontId="1" fillId="0" borderId="48" xfId="0" applyFont="1" applyFill="1" applyBorder="1" applyAlignment="1" applyProtection="1">
      <alignment horizontal="center"/>
    </xf>
    <xf numFmtId="0" fontId="1" fillId="0" borderId="49" xfId="0" applyFont="1" applyFill="1" applyBorder="1" applyAlignment="1" applyProtection="1">
      <alignment horizontal="center"/>
    </xf>
    <xf numFmtId="0" fontId="5" fillId="8" borderId="12" xfId="0" applyFont="1" applyFill="1" applyBorder="1" applyAlignment="1" applyProtection="1">
      <alignment horizontal="center"/>
    </xf>
    <xf numFmtId="1" fontId="0" fillId="0" borderId="48" xfId="0" applyNumberFormat="1" applyBorder="1" applyAlignment="1" applyProtection="1">
      <alignment horizontal="center"/>
    </xf>
    <xf numFmtId="1" fontId="0" fillId="0" borderId="49" xfId="0" applyNumberFormat="1" applyBorder="1" applyAlignment="1" applyProtection="1">
      <alignment horizontal="center"/>
    </xf>
    <xf numFmtId="2" fontId="15" fillId="0" borderId="12" xfId="0" quotePrefix="1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 vertical="top" wrapText="1"/>
    </xf>
    <xf numFmtId="0" fontId="51" fillId="0" borderId="0" xfId="0" applyFont="1" applyBorder="1" applyAlignment="1" applyProtection="1">
      <alignment horizontal="center"/>
    </xf>
    <xf numFmtId="0" fontId="51" fillId="0" borderId="5" xfId="0" applyFont="1" applyBorder="1" applyAlignment="1" applyProtection="1">
      <alignment horizontal="center"/>
    </xf>
    <xf numFmtId="0" fontId="51" fillId="0" borderId="0" xfId="0" applyFont="1" applyAlignment="1" applyProtection="1">
      <alignment horizontal="center" vertical="center"/>
    </xf>
    <xf numFmtId="0" fontId="51" fillId="0" borderId="5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5" fillId="0" borderId="0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10" fillId="0" borderId="0" xfId="2" applyFill="1" applyAlignment="1" applyProtection="1">
      <alignment horizontal="left"/>
      <protection locked="0"/>
    </xf>
    <xf numFmtId="0" fontId="10" fillId="0" borderId="32" xfId="2" applyFill="1" applyBorder="1" applyAlignment="1" applyProtection="1">
      <alignment horizontal="left"/>
      <protection locked="0"/>
    </xf>
    <xf numFmtId="0" fontId="9" fillId="11" borderId="11" xfId="0" applyFont="1" applyFill="1" applyBorder="1" applyAlignment="1" applyProtection="1">
      <alignment horizontal="left"/>
      <protection locked="0"/>
    </xf>
    <xf numFmtId="0" fontId="15" fillId="11" borderId="11" xfId="0" applyFont="1" applyFill="1" applyBorder="1" applyAlignment="1" applyProtection="1">
      <alignment horizontal="left"/>
      <protection locked="0"/>
    </xf>
    <xf numFmtId="0" fontId="0" fillId="11" borderId="0" xfId="0" applyFill="1" applyBorder="1" applyAlignment="1" applyProtection="1">
      <alignment horizontal="left"/>
      <protection locked="0"/>
    </xf>
    <xf numFmtId="0" fontId="0" fillId="11" borderId="11" xfId="0" applyFill="1" applyBorder="1" applyAlignment="1" applyProtection="1">
      <alignment horizontal="left"/>
      <protection locked="0"/>
    </xf>
    <xf numFmtId="0" fontId="0" fillId="7" borderId="12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56" fillId="0" borderId="0" xfId="0" applyFont="1" applyBorder="1" applyAlignment="1" applyProtection="1">
      <alignment horizontal="center" wrapText="1"/>
    </xf>
    <xf numFmtId="0" fontId="56" fillId="0" borderId="6" xfId="0" applyFont="1" applyBorder="1" applyAlignment="1" applyProtection="1">
      <alignment horizontal="center" wrapText="1"/>
    </xf>
    <xf numFmtId="2" fontId="1" fillId="0" borderId="10" xfId="0" applyNumberFormat="1" applyFont="1" applyBorder="1" applyAlignment="1" applyProtection="1">
      <alignment horizontal="center"/>
    </xf>
    <xf numFmtId="168" fontId="4" fillId="0" borderId="0" xfId="0" applyNumberFormat="1" applyFont="1" applyFill="1" applyBorder="1" applyAlignment="1" applyProtection="1">
      <alignment horizontal="right"/>
    </xf>
    <xf numFmtId="0" fontId="10" fillId="0" borderId="0" xfId="2" applyAlignment="1" applyProtection="1">
      <alignment horizontal="left"/>
      <protection locked="0"/>
    </xf>
    <xf numFmtId="0" fontId="10" fillId="0" borderId="0" xfId="2" applyAlignment="1" applyProtection="1">
      <protection locked="0"/>
    </xf>
    <xf numFmtId="0" fontId="10" fillId="0" borderId="0" xfId="2" applyBorder="1" applyAlignment="1" applyProtection="1">
      <alignment horizontal="left"/>
      <protection locked="0"/>
    </xf>
    <xf numFmtId="2" fontId="4" fillId="0" borderId="0" xfId="0" applyNumberFormat="1" applyFont="1" applyFill="1" applyBorder="1" applyAlignment="1" applyProtection="1">
      <alignment horizontal="center"/>
    </xf>
    <xf numFmtId="0" fontId="23" fillId="0" borderId="0" xfId="5" applyFont="1" applyFill="1" applyBorder="1" applyAlignment="1" applyProtection="1">
      <alignment horizontal="center" vertical="center"/>
    </xf>
    <xf numFmtId="0" fontId="24" fillId="0" borderId="0" xfId="5" applyFont="1" applyFill="1" applyBorder="1" applyAlignment="1" applyProtection="1">
      <alignment horizontal="center"/>
    </xf>
    <xf numFmtId="0" fontId="1" fillId="0" borderId="25" xfId="0" applyFont="1" applyFill="1" applyBorder="1" applyAlignment="1" applyProtection="1"/>
    <xf numFmtId="0" fontId="0" fillId="0" borderId="0" xfId="0" applyFill="1" applyAlignment="1" applyProtection="1"/>
    <xf numFmtId="0" fontId="47" fillId="0" borderId="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left" wrapText="1"/>
    </xf>
    <xf numFmtId="0" fontId="0" fillId="0" borderId="0" xfId="0" applyFill="1" applyAlignment="1" applyProtection="1">
      <alignment wrapText="1"/>
    </xf>
    <xf numFmtId="0" fontId="0" fillId="0" borderId="26" xfId="0" applyFill="1" applyBorder="1" applyAlignment="1" applyProtection="1">
      <alignment wrapText="1"/>
    </xf>
    <xf numFmtId="0" fontId="1" fillId="0" borderId="25" xfId="0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0" fontId="0" fillId="0" borderId="32" xfId="0" applyFill="1" applyBorder="1" applyAlignment="1" applyProtection="1">
      <alignment horizontal="right"/>
    </xf>
    <xf numFmtId="0" fontId="28" fillId="0" borderId="13" xfId="5" applyFont="1" applyFill="1" applyBorder="1" applyAlignment="1" applyProtection="1">
      <alignment horizontal="center" vertical="center"/>
    </xf>
    <xf numFmtId="0" fontId="28" fillId="0" borderId="0" xfId="5" applyFont="1" applyFill="1" applyBorder="1" applyAlignment="1" applyProtection="1">
      <alignment horizontal="center" vertical="center"/>
    </xf>
    <xf numFmtId="0" fontId="29" fillId="0" borderId="11" xfId="5" applyFont="1" applyFill="1" applyBorder="1" applyAlignment="1" applyProtection="1">
      <alignment horizontal="center"/>
    </xf>
    <xf numFmtId="0" fontId="30" fillId="0" borderId="12" xfId="5" applyFont="1" applyFill="1" applyBorder="1" applyAlignment="1" applyProtection="1">
      <alignment horizontal="center" wrapText="1"/>
    </xf>
    <xf numFmtId="0" fontId="30" fillId="0" borderId="0" xfId="5" applyFont="1" applyFill="1" applyBorder="1" applyAlignment="1" applyProtection="1">
      <alignment horizontal="center" wrapText="1"/>
    </xf>
    <xf numFmtId="0" fontId="21" fillId="0" borderId="0" xfId="5" applyFont="1" applyFill="1" applyBorder="1" applyAlignment="1" applyProtection="1"/>
    <xf numFmtId="0" fontId="0" fillId="0" borderId="0" xfId="0" applyBorder="1" applyAlignment="1" applyProtection="1"/>
    <xf numFmtId="0" fontId="0" fillId="0" borderId="32" xfId="0" applyBorder="1" applyAlignment="1" applyProtection="1"/>
    <xf numFmtId="0" fontId="37" fillId="0" borderId="31" xfId="5" applyFont="1" applyFill="1" applyBorder="1" applyAlignment="1" applyProtection="1">
      <alignment horizontal="left" vertical="center" wrapText="1"/>
    </xf>
    <xf numFmtId="0" fontId="37" fillId="0" borderId="0" xfId="5" applyFont="1" applyFill="1" applyBorder="1" applyAlignment="1" applyProtection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48" fillId="0" borderId="0" xfId="5" applyFont="1" applyFill="1" applyBorder="1" applyAlignment="1" applyProtection="1">
      <alignment horizontal="left" vertical="top" wrapText="1"/>
    </xf>
    <xf numFmtId="0" fontId="35" fillId="0" borderId="0" xfId="5" applyFont="1" applyFill="1" applyBorder="1" applyAlignment="1" applyProtection="1">
      <alignment horizontal="center"/>
    </xf>
    <xf numFmtId="0" fontId="41" fillId="0" borderId="0" xfId="5" applyFont="1" applyFill="1" applyBorder="1" applyAlignment="1" applyProtection="1">
      <alignment horizontal="left" vertical="center" wrapText="1"/>
    </xf>
    <xf numFmtId="0" fontId="36" fillId="0" borderId="0" xfId="5" applyFont="1" applyFill="1" applyBorder="1" applyAlignment="1" applyProtection="1">
      <alignment horizontal="left"/>
    </xf>
    <xf numFmtId="0" fontId="33" fillId="0" borderId="55" xfId="5" applyFont="1" applyFill="1" applyBorder="1" applyAlignment="1" applyProtection="1">
      <alignment horizontal="left" vertical="center" wrapText="1"/>
    </xf>
    <xf numFmtId="0" fontId="33" fillId="0" borderId="56" xfId="5" applyFont="1" applyFill="1" applyBorder="1" applyAlignment="1" applyProtection="1">
      <alignment horizontal="left" vertical="center" wrapText="1"/>
    </xf>
    <xf numFmtId="0" fontId="33" fillId="0" borderId="57" xfId="5" applyFont="1" applyFill="1" applyBorder="1" applyAlignment="1" applyProtection="1">
      <alignment horizontal="left" vertical="center" wrapText="1"/>
    </xf>
    <xf numFmtId="0" fontId="33" fillId="0" borderId="58" xfId="5" applyFont="1" applyFill="1" applyBorder="1" applyAlignment="1" applyProtection="1">
      <alignment horizontal="left" vertical="center" wrapText="1"/>
    </xf>
    <xf numFmtId="0" fontId="33" fillId="0" borderId="0" xfId="5" applyFont="1" applyFill="1" applyBorder="1" applyAlignment="1" applyProtection="1">
      <alignment horizontal="left" vertical="center" wrapText="1"/>
    </xf>
    <xf numFmtId="0" fontId="33" fillId="0" borderId="59" xfId="5" applyFont="1" applyFill="1" applyBorder="1" applyAlignment="1" applyProtection="1">
      <alignment horizontal="left" vertical="center" wrapText="1"/>
    </xf>
    <xf numFmtId="0" fontId="33" fillId="0" borderId="60" xfId="5" applyFont="1" applyFill="1" applyBorder="1" applyAlignment="1" applyProtection="1">
      <alignment horizontal="left" vertical="center" wrapText="1"/>
    </xf>
    <xf numFmtId="0" fontId="33" fillId="0" borderId="61" xfId="5" applyFont="1" applyFill="1" applyBorder="1" applyAlignment="1" applyProtection="1">
      <alignment horizontal="left" vertical="center" wrapText="1"/>
    </xf>
    <xf numFmtId="0" fontId="33" fillId="0" borderId="62" xfId="5" applyFont="1" applyFill="1" applyBorder="1" applyAlignment="1" applyProtection="1">
      <alignment horizontal="left" vertical="center" wrapText="1"/>
    </xf>
    <xf numFmtId="0" fontId="2" fillId="6" borderId="48" xfId="5" applyFont="1" applyFill="1" applyBorder="1" applyAlignment="1" applyProtection="1">
      <alignment horizontal="center" vertical="center"/>
      <protection locked="0"/>
    </xf>
    <xf numFmtId="0" fontId="2" fillId="6" borderId="49" xfId="5" applyFont="1" applyFill="1" applyBorder="1" applyAlignment="1" applyProtection="1">
      <alignment horizontal="center" vertical="center"/>
      <protection locked="0"/>
    </xf>
    <xf numFmtId="0" fontId="36" fillId="0" borderId="13" xfId="5" applyFont="1" applyFill="1" applyBorder="1" applyAlignment="1" applyProtection="1">
      <alignment horizontal="left"/>
    </xf>
    <xf numFmtId="0" fontId="36" fillId="0" borderId="13" xfId="0" applyFont="1" applyBorder="1" applyAlignment="1"/>
    <xf numFmtId="0" fontId="0" fillId="0" borderId="12" xfId="5" quotePrefix="1" applyFont="1" applyFill="1" applyBorder="1" applyAlignment="1" applyProtection="1">
      <alignment horizontal="center"/>
    </xf>
    <xf numFmtId="0" fontId="21" fillId="0" borderId="12" xfId="5" applyFill="1" applyBorder="1" applyAlignment="1" applyProtection="1">
      <alignment horizontal="center"/>
    </xf>
    <xf numFmtId="0" fontId="0" fillId="0" borderId="0" xfId="5" applyFont="1" applyFill="1" applyBorder="1" applyAlignment="1" applyProtection="1">
      <alignment horizontal="center"/>
    </xf>
    <xf numFmtId="0" fontId="21" fillId="0" borderId="0" xfId="5" applyFont="1" applyFill="1" applyBorder="1" applyAlignment="1" applyProtection="1">
      <alignment horizontal="center"/>
    </xf>
    <xf numFmtId="0" fontId="0" fillId="0" borderId="50" xfId="5" quotePrefix="1" applyFont="1" applyFill="1" applyBorder="1" applyAlignment="1" applyProtection="1">
      <alignment horizontal="center"/>
    </xf>
    <xf numFmtId="0" fontId="21" fillId="0" borderId="50" xfId="5" applyFill="1" applyBorder="1" applyAlignment="1" applyProtection="1">
      <alignment horizontal="center"/>
    </xf>
    <xf numFmtId="0" fontId="36" fillId="0" borderId="0" xfId="0" applyFont="1" applyAlignment="1"/>
    <xf numFmtId="0" fontId="37" fillId="0" borderId="0" xfId="5" applyFont="1" applyFill="1" applyBorder="1" applyAlignment="1" applyProtection="1">
      <alignment horizontal="left" vertical="top" wrapText="1"/>
    </xf>
    <xf numFmtId="0" fontId="38" fillId="0" borderId="0" xfId="0" applyFont="1" applyAlignment="1">
      <alignment horizontal="left" vertical="center" wrapText="1"/>
    </xf>
    <xf numFmtId="0" fontId="21" fillId="0" borderId="0" xfId="5" applyFill="1" applyBorder="1" applyAlignment="1" applyProtection="1">
      <alignment horizontal="center"/>
    </xf>
    <xf numFmtId="0" fontId="37" fillId="0" borderId="0" xfId="0" applyFont="1" applyBorder="1" applyAlignment="1">
      <alignment horizontal="left" vertical="center" wrapText="1"/>
    </xf>
    <xf numFmtId="0" fontId="21" fillId="0" borderId="11" xfId="5" applyFill="1" applyBorder="1" applyAlignment="1" applyProtection="1">
      <alignment horizontal="center" vertical="center"/>
    </xf>
    <xf numFmtId="0" fontId="21" fillId="0" borderId="35" xfId="5" applyFill="1" applyBorder="1" applyAlignment="1" applyProtection="1">
      <alignment horizontal="center" vertical="center"/>
    </xf>
    <xf numFmtId="0" fontId="21" fillId="0" borderId="0" xfId="5" applyFill="1" applyBorder="1" applyAlignment="1" applyProtection="1">
      <alignment horizontal="center" vertical="center"/>
    </xf>
    <xf numFmtId="0" fontId="21" fillId="0" borderId="32" xfId="5" applyFill="1" applyBorder="1" applyAlignment="1" applyProtection="1">
      <alignment horizontal="center" vertical="center"/>
    </xf>
    <xf numFmtId="0" fontId="1" fillId="0" borderId="0" xfId="6" applyFill="1" applyBorder="1" applyAlignment="1" applyProtection="1">
      <alignment horizontal="center" vertical="center"/>
    </xf>
    <xf numFmtId="0" fontId="1" fillId="0" borderId="32" xfId="6" applyFill="1" applyBorder="1" applyAlignment="1" applyProtection="1">
      <alignment horizontal="center" vertical="center"/>
    </xf>
    <xf numFmtId="0" fontId="2" fillId="0" borderId="48" xfId="5" applyFont="1" applyFill="1" applyBorder="1" applyAlignment="1" applyProtection="1">
      <alignment horizontal="center" vertical="center"/>
    </xf>
    <xf numFmtId="0" fontId="2" fillId="0" borderId="49" xfId="5" applyFont="1" applyFill="1" applyBorder="1" applyAlignment="1" applyProtection="1">
      <alignment horizontal="center" vertical="center"/>
    </xf>
    <xf numFmtId="0" fontId="37" fillId="0" borderId="31" xfId="6" applyFont="1" applyFill="1" applyBorder="1" applyAlignment="1" applyProtection="1">
      <alignment horizontal="left" vertical="center" wrapText="1"/>
    </xf>
    <xf numFmtId="0" fontId="37" fillId="0" borderId="0" xfId="6" applyFont="1" applyFill="1" applyBorder="1" applyAlignment="1" applyProtection="1">
      <alignment horizontal="left" vertical="center" wrapText="1"/>
    </xf>
    <xf numFmtId="0" fontId="1" fillId="0" borderId="0" xfId="6" applyFill="1" applyBorder="1" applyAlignment="1" applyProtection="1">
      <alignment horizontal="center"/>
    </xf>
    <xf numFmtId="0" fontId="37" fillId="0" borderId="0" xfId="6" applyFont="1" applyFill="1" applyBorder="1" applyAlignment="1" applyProtection="1">
      <alignment horizontal="left" vertical="top" wrapText="1"/>
    </xf>
    <xf numFmtId="0" fontId="58" fillId="0" borderId="23" xfId="5" applyFont="1" applyFill="1" applyBorder="1" applyAlignment="1" applyProtection="1">
      <alignment horizontal="center" vertical="center" wrapText="1"/>
    </xf>
    <xf numFmtId="0" fontId="58" fillId="0" borderId="24" xfId="5" applyFont="1" applyFill="1" applyBorder="1" applyAlignment="1" applyProtection="1">
      <alignment horizontal="center" vertical="center" wrapText="1"/>
    </xf>
    <xf numFmtId="0" fontId="58" fillId="0" borderId="0" xfId="5" applyFont="1" applyFill="1" applyBorder="1" applyAlignment="1" applyProtection="1">
      <alignment horizontal="center" vertical="center" wrapText="1"/>
    </xf>
    <xf numFmtId="0" fontId="58" fillId="0" borderId="26" xfId="5" applyFont="1" applyFill="1" applyBorder="1" applyAlignment="1" applyProtection="1">
      <alignment horizontal="center" vertical="center" wrapText="1"/>
    </xf>
    <xf numFmtId="0" fontId="0" fillId="0" borderId="50" xfId="6" quotePrefix="1" applyFont="1" applyFill="1" applyBorder="1" applyAlignment="1" applyProtection="1">
      <alignment horizontal="center"/>
    </xf>
    <xf numFmtId="0" fontId="1" fillId="0" borderId="50" xfId="6" applyFill="1" applyBorder="1" applyAlignment="1" applyProtection="1">
      <alignment horizontal="center"/>
    </xf>
    <xf numFmtId="0" fontId="52" fillId="0" borderId="23" xfId="5" applyFont="1" applyFill="1" applyBorder="1" applyAlignment="1" applyProtection="1">
      <alignment horizontal="center" vertical="top" wrapText="1"/>
    </xf>
    <xf numFmtId="0" fontId="52" fillId="0" borderId="0" xfId="5" applyFont="1" applyFill="1" applyBorder="1" applyAlignment="1" applyProtection="1">
      <alignment horizontal="center" vertical="top" wrapText="1"/>
    </xf>
    <xf numFmtId="0" fontId="36" fillId="0" borderId="0" xfId="6" applyFont="1" applyFill="1" applyBorder="1" applyAlignment="1" applyProtection="1">
      <alignment horizontal="left"/>
    </xf>
    <xf numFmtId="0" fontId="28" fillId="0" borderId="15" xfId="6" applyFont="1" applyFill="1" applyBorder="1" applyAlignment="1" applyProtection="1">
      <alignment horizontal="center" vertical="center"/>
    </xf>
    <xf numFmtId="0" fontId="28" fillId="0" borderId="13" xfId="6" applyFont="1" applyFill="1" applyBorder="1" applyAlignment="1" applyProtection="1">
      <alignment horizontal="center" vertical="center"/>
    </xf>
    <xf numFmtId="0" fontId="28" fillId="0" borderId="16" xfId="6" applyFont="1" applyFill="1" applyBorder="1" applyAlignment="1" applyProtection="1">
      <alignment horizontal="center" vertical="center"/>
    </xf>
    <xf numFmtId="0" fontId="28" fillId="0" borderId="17" xfId="6" applyFont="1" applyFill="1" applyBorder="1" applyAlignment="1" applyProtection="1">
      <alignment horizontal="center" vertical="center"/>
    </xf>
    <xf numFmtId="0" fontId="28" fillId="0" borderId="0" xfId="6" applyFont="1" applyFill="1" applyBorder="1" applyAlignment="1" applyProtection="1">
      <alignment horizontal="center" vertical="center"/>
    </xf>
    <xf numFmtId="0" fontId="28" fillId="0" borderId="18" xfId="6" applyFont="1" applyFill="1" applyBorder="1" applyAlignment="1" applyProtection="1">
      <alignment horizontal="center" vertical="center"/>
    </xf>
    <xf numFmtId="0" fontId="1" fillId="0" borderId="31" xfId="6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52" xfId="0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0" fillId="0" borderId="48" xfId="7" applyFont="1" applyFill="1" applyBorder="1" applyAlignment="1" applyProtection="1">
      <alignment horizontal="left" vertical="top" wrapText="1"/>
    </xf>
    <xf numFmtId="0" fontId="0" fillId="0" borderId="51" xfId="0" applyBorder="1" applyAlignment="1" applyProtection="1">
      <alignment horizontal="left" vertical="top" wrapText="1"/>
    </xf>
    <xf numFmtId="0" fontId="0" fillId="0" borderId="49" xfId="0" applyBorder="1" applyAlignment="1" applyProtection="1">
      <alignment horizontal="left" vertical="top" wrapText="1"/>
    </xf>
    <xf numFmtId="0" fontId="26" fillId="0" borderId="0" xfId="6" applyFont="1" applyFill="1" applyBorder="1" applyAlignment="1" applyProtection="1">
      <alignment horizontal="center"/>
    </xf>
    <xf numFmtId="0" fontId="0" fillId="0" borderId="31" xfId="6" applyFont="1" applyFill="1" applyBorder="1" applyAlignment="1" applyProtection="1">
      <alignment horizontal="left" vertical="center" wrapText="1"/>
    </xf>
    <xf numFmtId="0" fontId="0" fillId="0" borderId="0" xfId="6" applyFont="1" applyFill="1" applyBorder="1" applyAlignment="1" applyProtection="1">
      <alignment horizontal="left" vertical="center" wrapText="1"/>
    </xf>
    <xf numFmtId="0" fontId="1" fillId="0" borderId="52" xfId="6" applyFont="1" applyFill="1" applyBorder="1" applyAlignment="1" applyProtection="1">
      <alignment horizontal="left" vertical="center" wrapText="1"/>
    </xf>
    <xf numFmtId="0" fontId="0" fillId="0" borderId="0" xfId="6" applyFont="1" applyFill="1" applyAlignment="1" applyProtection="1">
      <alignment horizontal="center" wrapText="1"/>
    </xf>
    <xf numFmtId="0" fontId="20" fillId="0" borderId="31" xfId="7" applyFont="1" applyFill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0" fillId="0" borderId="18" xfId="0" applyBorder="1" applyAlignment="1" applyProtection="1">
      <alignment horizontal="left" vertical="top" wrapText="1"/>
    </xf>
    <xf numFmtId="0" fontId="48" fillId="0" borderId="48" xfId="7" applyFont="1" applyFill="1" applyBorder="1" applyAlignment="1" applyProtection="1">
      <alignment horizontal="left" vertical="top" wrapText="1"/>
    </xf>
    <xf numFmtId="0" fontId="4" fillId="0" borderId="51" xfId="0" applyFont="1" applyBorder="1" applyAlignment="1" applyProtection="1">
      <alignment horizontal="left" vertical="top" wrapText="1"/>
    </xf>
    <xf numFmtId="0" fontId="4" fillId="0" borderId="49" xfId="0" applyFont="1" applyBorder="1" applyAlignment="1" applyProtection="1">
      <alignment horizontal="left" vertical="top" wrapText="1"/>
    </xf>
  </cellXfs>
  <cellStyles count="9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_SW_2RWksht (2) (2)" xfId="5" xr:uid="{00000000-0005-0000-0000-000005000000}"/>
    <cellStyle name="Normal_SW_2RWksht (2) (2) 2" xfId="6" xr:uid="{00000000-0005-0000-0000-000006000000}"/>
    <cellStyle name="Normal_SW_2RWksht (2) (2)_DRAFT SW Drain WKSHT 2" xfId="7" xr:uid="{00000000-0005-0000-0000-000007000000}"/>
    <cellStyle name="Normal_SWRWKSHT" xfId="8" xr:uid="{00000000-0005-0000-0000-000008000000}"/>
  </cellStyles>
  <dxfs count="18">
    <dxf>
      <font>
        <color indexed="9"/>
      </font>
    </dxf>
    <dxf>
      <font>
        <color indexed="9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39</xdr:row>
      <xdr:rowOff>142875</xdr:rowOff>
    </xdr:from>
    <xdr:to>
      <xdr:col>7</xdr:col>
      <xdr:colOff>123825</xdr:colOff>
      <xdr:row>40</xdr:row>
      <xdr:rowOff>133350</xdr:rowOff>
    </xdr:to>
    <xdr:sp macro="" textlink="">
      <xdr:nvSpPr>
        <xdr:cNvPr id="1092" name="Line 11">
          <a:extLst>
            <a:ext uri="{FF2B5EF4-FFF2-40B4-BE49-F238E27FC236}">
              <a16:creationId xmlns:a16="http://schemas.microsoft.com/office/drawing/2014/main" id="{00000000-0008-0000-0200-000044040000}"/>
            </a:ext>
          </a:extLst>
        </xdr:cNvPr>
        <xdr:cNvSpPr>
          <a:spLocks noChangeShapeType="1"/>
        </xdr:cNvSpPr>
      </xdr:nvSpPr>
      <xdr:spPr bwMode="auto">
        <a:xfrm>
          <a:off x="4010025" y="669607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44</xdr:row>
          <xdr:rowOff>19050</xdr:rowOff>
        </xdr:from>
        <xdr:to>
          <xdr:col>5</xdr:col>
          <xdr:colOff>561975</xdr:colOff>
          <xdr:row>44</xdr:row>
          <xdr:rowOff>142875</xdr:rowOff>
        </xdr:to>
        <xdr:sp macro="" textlink="">
          <xdr:nvSpPr>
            <xdr:cNvPr id="1041" name="Picture 1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44</xdr:row>
          <xdr:rowOff>38100</xdr:rowOff>
        </xdr:from>
        <xdr:to>
          <xdr:col>7</xdr:col>
          <xdr:colOff>28575</xdr:colOff>
          <xdr:row>45</xdr:row>
          <xdr:rowOff>0</xdr:rowOff>
        </xdr:to>
        <xdr:sp macro="" textlink="">
          <xdr:nvSpPr>
            <xdr:cNvPr id="1042" name="Picture 1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I32"/>
  <sheetViews>
    <sheetView workbookViewId="0">
      <selection activeCell="J12" sqref="J12"/>
    </sheetView>
  </sheetViews>
  <sheetFormatPr defaultRowHeight="12.75" customHeight="1" x14ac:dyDescent="0.2"/>
  <cols>
    <col min="1" max="16384" width="9.140625" style="170"/>
  </cols>
  <sheetData>
    <row r="1" spans="1:9" ht="12.75" customHeight="1" x14ac:dyDescent="0.2">
      <c r="A1" s="168"/>
      <c r="B1" s="486" t="s">
        <v>125</v>
      </c>
      <c r="C1" s="486"/>
      <c r="D1" s="486"/>
      <c r="E1" s="486"/>
      <c r="F1" s="486"/>
      <c r="G1" s="486"/>
      <c r="H1" s="486"/>
      <c r="I1" s="486"/>
    </row>
    <row r="2" spans="1:9" ht="12.75" customHeight="1" x14ac:dyDescent="0.2">
      <c r="A2" s="168"/>
      <c r="B2" s="486"/>
      <c r="C2" s="486"/>
      <c r="D2" s="486"/>
      <c r="E2" s="486"/>
      <c r="F2" s="486"/>
      <c r="G2" s="486"/>
      <c r="H2" s="486"/>
      <c r="I2" s="486"/>
    </row>
    <row r="3" spans="1:9" ht="12.75" customHeight="1" x14ac:dyDescent="0.4">
      <c r="A3" s="168"/>
      <c r="B3" s="168"/>
      <c r="C3" s="169"/>
      <c r="D3" s="169"/>
      <c r="E3" s="169"/>
      <c r="F3" s="169"/>
      <c r="G3" s="169"/>
      <c r="H3" s="169"/>
      <c r="I3" s="169"/>
    </row>
    <row r="4" spans="1:9" ht="12.75" customHeight="1" x14ac:dyDescent="0.2">
      <c r="A4" s="168"/>
      <c r="B4" s="168"/>
      <c r="C4" s="168"/>
      <c r="D4" s="171"/>
      <c r="E4" s="171"/>
      <c r="F4" s="168"/>
      <c r="G4" s="168"/>
      <c r="H4" s="168"/>
      <c r="I4" s="168"/>
    </row>
    <row r="5" spans="1:9" ht="12.75" customHeight="1" x14ac:dyDescent="0.2">
      <c r="A5" s="168"/>
      <c r="B5" s="168"/>
      <c r="C5" s="168"/>
      <c r="D5" s="172" t="s">
        <v>119</v>
      </c>
      <c r="E5" s="172"/>
      <c r="F5" s="173">
        <f>SUM(SUMMARY!S17,SUMMARY!S19,SUMMARY!S20)</f>
        <v>0</v>
      </c>
      <c r="G5" s="402" t="s">
        <v>203</v>
      </c>
      <c r="H5" s="168"/>
      <c r="I5" s="174"/>
    </row>
    <row r="6" spans="1:9" ht="12.75" customHeight="1" x14ac:dyDescent="0.2">
      <c r="A6" s="168"/>
      <c r="B6" s="168"/>
      <c r="C6" s="168"/>
      <c r="D6" s="172"/>
      <c r="E6" s="172"/>
      <c r="F6" s="168"/>
      <c r="G6" s="168"/>
      <c r="H6" s="168"/>
      <c r="I6" s="174"/>
    </row>
    <row r="7" spans="1:9" ht="12.75" customHeight="1" x14ac:dyDescent="0.2">
      <c r="A7" s="168"/>
      <c r="B7" s="168"/>
      <c r="C7" s="168"/>
      <c r="D7" s="172" t="s">
        <v>120</v>
      </c>
      <c r="E7" s="172"/>
      <c r="F7" s="173">
        <f>SUMMARY!S18</f>
        <v>0</v>
      </c>
      <c r="G7" s="168"/>
      <c r="H7" s="168"/>
      <c r="I7" s="174"/>
    </row>
    <row r="8" spans="1:9" ht="12.75" customHeight="1" x14ac:dyDescent="0.2">
      <c r="A8" s="168"/>
      <c r="B8" s="168"/>
      <c r="C8" s="168"/>
      <c r="D8" s="172"/>
      <c r="E8" s="172"/>
      <c r="F8" s="175"/>
      <c r="G8" s="168"/>
      <c r="H8" s="168"/>
      <c r="I8" s="174"/>
    </row>
    <row r="9" spans="1:9" ht="12.75" customHeight="1" x14ac:dyDescent="0.2">
      <c r="A9" s="168"/>
      <c r="B9" s="168"/>
      <c r="C9" s="398"/>
      <c r="D9" s="400" t="s">
        <v>200</v>
      </c>
      <c r="E9" s="400"/>
      <c r="F9" s="401">
        <f>Structure!F7</f>
        <v>0</v>
      </c>
      <c r="G9" s="168"/>
      <c r="H9" s="168"/>
      <c r="I9" s="174"/>
    </row>
    <row r="10" spans="1:9" ht="12.75" customHeight="1" x14ac:dyDescent="0.2">
      <c r="A10" s="168"/>
      <c r="B10" s="168"/>
      <c r="C10" s="168"/>
      <c r="D10" s="172"/>
      <c r="E10" s="172"/>
      <c r="F10" s="168"/>
      <c r="G10" s="168"/>
      <c r="H10" s="168"/>
      <c r="I10" s="174"/>
    </row>
    <row r="11" spans="1:9" ht="12.75" customHeight="1" x14ac:dyDescent="0.2">
      <c r="A11" s="168"/>
      <c r="B11" s="168"/>
      <c r="C11" s="168"/>
      <c r="D11" s="172" t="s">
        <v>121</v>
      </c>
      <c r="E11" s="172"/>
      <c r="F11" s="173">
        <f>SUMMARY!S27</f>
        <v>0</v>
      </c>
      <c r="G11" s="168"/>
      <c r="H11" s="168"/>
      <c r="I11" s="174"/>
    </row>
    <row r="12" spans="1:9" ht="12.75" customHeight="1" x14ac:dyDescent="0.2">
      <c r="A12" s="168"/>
      <c r="B12" s="168"/>
      <c r="C12" s="168"/>
      <c r="D12" s="172"/>
      <c r="E12" s="172"/>
      <c r="F12" s="168"/>
      <c r="G12" s="168"/>
      <c r="H12" s="168"/>
      <c r="I12" s="174"/>
    </row>
    <row r="13" spans="1:9" ht="12.75" customHeight="1" x14ac:dyDescent="0.2">
      <c r="A13" s="168"/>
      <c r="B13" s="168"/>
      <c r="C13" s="168"/>
      <c r="D13" s="172" t="s">
        <v>122</v>
      </c>
      <c r="E13" s="172"/>
      <c r="F13" s="173">
        <f>SUMMARY!S33</f>
        <v>0</v>
      </c>
      <c r="G13" s="168"/>
      <c r="H13" s="168"/>
      <c r="I13" s="174"/>
    </row>
    <row r="14" spans="1:9" ht="12.75" customHeight="1" x14ac:dyDescent="0.2">
      <c r="A14" s="168"/>
      <c r="B14" s="168"/>
      <c r="C14" s="168"/>
      <c r="D14" s="172"/>
      <c r="E14" s="172"/>
      <c r="F14" s="175"/>
      <c r="G14" s="168"/>
      <c r="H14" s="168"/>
      <c r="I14" s="174"/>
    </row>
    <row r="15" spans="1:9" ht="12.75" customHeight="1" x14ac:dyDescent="0.2">
      <c r="A15" s="168"/>
      <c r="B15" s="168"/>
      <c r="C15" s="398"/>
      <c r="D15" s="399" t="s">
        <v>202</v>
      </c>
      <c r="E15" s="400"/>
      <c r="F15" s="403"/>
      <c r="G15" s="168"/>
      <c r="H15" s="168"/>
      <c r="I15" s="174"/>
    </row>
    <row r="16" spans="1:9" ht="12.75" customHeight="1" x14ac:dyDescent="0.2">
      <c r="A16" s="168"/>
      <c r="B16" s="168"/>
      <c r="C16" s="168"/>
      <c r="D16" s="176"/>
      <c r="E16" s="177"/>
      <c r="F16" s="178"/>
      <c r="G16" s="168"/>
      <c r="H16" s="168"/>
      <c r="I16" s="176"/>
    </row>
    <row r="17" spans="1:9" ht="12.75" customHeight="1" x14ac:dyDescent="0.2">
      <c r="A17" s="168"/>
      <c r="B17" s="168"/>
      <c r="C17" s="168"/>
      <c r="D17" s="172" t="s">
        <v>201</v>
      </c>
      <c r="E17" s="172"/>
      <c r="F17" s="173">
        <f>SUMMARY!S49</f>
        <v>0</v>
      </c>
      <c r="G17" s="168"/>
      <c r="H17" s="168"/>
      <c r="I17" s="179"/>
    </row>
    <row r="18" spans="1:9" ht="12.75" customHeight="1" x14ac:dyDescent="0.2">
      <c r="A18" s="168"/>
      <c r="B18" s="168"/>
      <c r="C18" s="168"/>
      <c r="D18" s="171"/>
      <c r="E18" s="171"/>
      <c r="F18" s="168"/>
      <c r="G18" s="168"/>
      <c r="H18" s="168"/>
      <c r="I18" s="171"/>
    </row>
    <row r="19" spans="1:9" ht="12.75" customHeight="1" x14ac:dyDescent="0.2">
      <c r="A19" s="168"/>
      <c r="B19" s="168"/>
      <c r="C19" s="398"/>
      <c r="D19" s="399" t="s">
        <v>123</v>
      </c>
      <c r="E19" s="404"/>
      <c r="F19" s="403"/>
      <c r="G19" s="180"/>
      <c r="H19" s="181"/>
      <c r="I19" s="172"/>
    </row>
    <row r="20" spans="1:9" ht="12.75" customHeight="1" x14ac:dyDescent="0.2">
      <c r="A20" s="168"/>
      <c r="B20" s="168"/>
      <c r="C20" s="168"/>
      <c r="D20" s="172"/>
      <c r="E20" s="172"/>
      <c r="F20" s="168"/>
      <c r="G20" s="168"/>
      <c r="H20" s="168"/>
      <c r="I20" s="168"/>
    </row>
    <row r="21" spans="1:9" ht="12.75" hidden="1" customHeight="1" x14ac:dyDescent="0.2">
      <c r="A21" s="168"/>
      <c r="B21" s="168"/>
      <c r="C21" s="168"/>
      <c r="D21" s="171"/>
      <c r="E21" s="171"/>
      <c r="F21" s="181">
        <f>SUM(F5,F19,F7,F11,,F17)</f>
        <v>0</v>
      </c>
      <c r="G21" s="168"/>
      <c r="H21" s="168"/>
      <c r="I21" s="168"/>
    </row>
    <row r="22" spans="1:9" ht="12.75" customHeight="1" x14ac:dyDescent="0.2">
      <c r="A22" s="168"/>
      <c r="B22" s="168"/>
      <c r="C22" s="168"/>
      <c r="D22" s="171"/>
      <c r="E22" s="171"/>
      <c r="F22" s="168"/>
      <c r="G22" s="168"/>
      <c r="H22" s="168"/>
      <c r="I22" s="168"/>
    </row>
    <row r="23" spans="1:9" ht="12.75" customHeight="1" x14ac:dyDescent="0.2">
      <c r="A23" s="168"/>
      <c r="B23" s="168"/>
      <c r="C23" s="168"/>
      <c r="D23" s="171"/>
      <c r="E23" s="171"/>
      <c r="F23" s="168"/>
      <c r="G23" s="168"/>
      <c r="H23" s="168"/>
      <c r="I23" s="168"/>
    </row>
    <row r="24" spans="1:9" ht="12.75" customHeight="1" thickBot="1" x14ac:dyDescent="0.25">
      <c r="A24" s="168"/>
      <c r="B24" s="168"/>
      <c r="C24" s="168"/>
      <c r="D24" s="171"/>
      <c r="E24" s="171"/>
      <c r="F24" s="168"/>
      <c r="G24" s="168"/>
      <c r="H24" s="168"/>
      <c r="I24" s="168"/>
    </row>
    <row r="25" spans="1:9" ht="12.75" customHeight="1" thickTop="1" x14ac:dyDescent="0.2">
      <c r="A25" s="182"/>
      <c r="B25" s="182"/>
      <c r="C25" s="183"/>
      <c r="D25" s="182"/>
      <c r="E25" s="182"/>
      <c r="F25" s="487">
        <f>SUMMARY!S52</f>
        <v>0</v>
      </c>
      <c r="G25" s="168"/>
      <c r="H25" s="168"/>
      <c r="I25" s="168"/>
    </row>
    <row r="26" spans="1:9" ht="12.75" customHeight="1" x14ac:dyDescent="0.2">
      <c r="A26" s="184"/>
      <c r="B26" s="168"/>
      <c r="C26" s="185" t="s">
        <v>124</v>
      </c>
      <c r="D26" s="186"/>
      <c r="E26" s="187" t="s">
        <v>50</v>
      </c>
      <c r="F26" s="488" t="b">
        <v>0</v>
      </c>
      <c r="G26" s="168"/>
      <c r="H26" s="168"/>
      <c r="I26" s="168"/>
    </row>
    <row r="27" spans="1:9" ht="12.75" customHeight="1" thickBot="1" x14ac:dyDescent="0.25">
      <c r="A27" s="182"/>
      <c r="B27" s="182"/>
      <c r="C27" s="188"/>
      <c r="D27" s="182"/>
      <c r="E27" s="182"/>
      <c r="F27" s="489" t="b">
        <v>0</v>
      </c>
      <c r="G27" s="168"/>
      <c r="H27" s="168"/>
      <c r="I27" s="168"/>
    </row>
    <row r="28" spans="1:9" ht="12.75" customHeight="1" thickTop="1" x14ac:dyDescent="0.2"/>
    <row r="32" spans="1:9" ht="12" hidden="1" customHeight="1" x14ac:dyDescent="0.2">
      <c r="A32" s="189" t="s">
        <v>199</v>
      </c>
    </row>
  </sheetData>
  <sheetProtection password="EC65" sheet="1" selectLockedCells="1"/>
  <mergeCells count="2">
    <mergeCell ref="B1:I2"/>
    <mergeCell ref="F25:F27"/>
  </mergeCells>
  <phoneticPr fontId="4" type="noConversion"/>
  <conditionalFormatting sqref="F25:F27">
    <cfRule type="expression" dxfId="17" priority="1" stopIfTrue="1">
      <formula>ISERROR($N$4)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26"/>
  </sheetPr>
  <dimension ref="A1:BD331"/>
  <sheetViews>
    <sheetView showGridLines="0" tabSelected="1" zoomScale="90" zoomScaleNormal="100" workbookViewId="0">
      <selection activeCell="G25" sqref="G25:N25"/>
    </sheetView>
  </sheetViews>
  <sheetFormatPr defaultRowHeight="12.95" customHeight="1" x14ac:dyDescent="0.2"/>
  <cols>
    <col min="1" max="1" width="4.5703125" style="1" customWidth="1"/>
    <col min="2" max="2" width="2.28515625" style="8" customWidth="1"/>
    <col min="3" max="12" width="4.28515625" style="8" customWidth="1"/>
    <col min="13" max="14" width="4.28515625" style="44" customWidth="1"/>
    <col min="15" max="23" width="4.28515625" style="8" customWidth="1"/>
    <col min="24" max="33" width="6.7109375" style="6" customWidth="1"/>
    <col min="34" max="34" width="9.140625" style="6"/>
    <col min="35" max="35" width="7.85546875" style="6" customWidth="1"/>
    <col min="36" max="36" width="8.140625" style="6" customWidth="1"/>
    <col min="37" max="16384" width="9.140625" style="6"/>
  </cols>
  <sheetData>
    <row r="1" spans="2:37" s="1" customFormat="1" ht="12.95" customHeight="1" x14ac:dyDescent="0.2"/>
    <row r="2" spans="2:37" s="1" customFormat="1" ht="12.95" customHeight="1" thickBot="1" x14ac:dyDescent="0.25"/>
    <row r="3" spans="2:37" s="1" customFormat="1" ht="12.95" customHeight="1" x14ac:dyDescent="0.2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</row>
    <row r="4" spans="2:37" ht="12.95" customHeight="1" x14ac:dyDescent="0.25">
      <c r="B4" s="5"/>
      <c r="C4" s="518" t="s">
        <v>0</v>
      </c>
      <c r="D4" s="518"/>
      <c r="E4" s="518"/>
      <c r="F4" s="518"/>
      <c r="G4" s="518"/>
      <c r="H4" s="522"/>
      <c r="I4" s="523"/>
      <c r="J4" s="523"/>
      <c r="K4" s="523"/>
      <c r="L4" s="523"/>
      <c r="M4" s="523"/>
      <c r="N4" s="523"/>
      <c r="O4" s="523"/>
      <c r="P4" s="459"/>
      <c r="Q4" s="512" t="s">
        <v>90</v>
      </c>
      <c r="R4" s="512"/>
      <c r="S4" s="512"/>
      <c r="T4" s="512"/>
      <c r="U4" s="512"/>
      <c r="V4" s="512"/>
      <c r="W4" s="513"/>
      <c r="AD4" s="1"/>
    </row>
    <row r="5" spans="2:37" ht="12.95" customHeight="1" x14ac:dyDescent="0.2">
      <c r="B5" s="5"/>
      <c r="C5" s="7" t="s">
        <v>1</v>
      </c>
      <c r="D5" s="7"/>
      <c r="E5" s="7"/>
      <c r="F5" s="7"/>
      <c r="G5" s="7"/>
      <c r="H5" s="524"/>
      <c r="I5" s="524"/>
      <c r="J5" s="525"/>
      <c r="K5" s="525"/>
      <c r="L5" s="525"/>
      <c r="M5" s="525"/>
      <c r="N5" s="525"/>
      <c r="O5" s="525"/>
      <c r="P5" s="525"/>
      <c r="Q5" s="512"/>
      <c r="R5" s="512"/>
      <c r="S5" s="512"/>
      <c r="T5" s="512"/>
      <c r="U5" s="512"/>
      <c r="V5" s="512"/>
      <c r="W5" s="513"/>
      <c r="AD5" s="1"/>
    </row>
    <row r="6" spans="2:37" ht="12.95" customHeight="1" x14ac:dyDescent="0.2">
      <c r="B6" s="5"/>
      <c r="C6" s="443"/>
      <c r="D6" s="444"/>
      <c r="E6" s="445"/>
      <c r="F6" s="445"/>
      <c r="G6" s="445"/>
      <c r="H6" s="526"/>
      <c r="I6" s="526"/>
      <c r="J6" s="446"/>
      <c r="K6" s="395"/>
      <c r="L6" s="395"/>
      <c r="M6" s="15"/>
      <c r="N6" s="15"/>
      <c r="O6" s="15"/>
      <c r="P6" s="15"/>
      <c r="Q6" s="514" t="s">
        <v>18</v>
      </c>
      <c r="R6" s="514"/>
      <c r="S6" s="514"/>
      <c r="T6" s="514"/>
      <c r="U6" s="514"/>
      <c r="V6" s="514"/>
      <c r="W6" s="515"/>
      <c r="AD6" s="1"/>
    </row>
    <row r="7" spans="2:37" ht="12.95" customHeight="1" x14ac:dyDescent="0.2">
      <c r="B7" s="5"/>
      <c r="C7" s="7"/>
      <c r="D7" s="7"/>
      <c r="E7" s="7"/>
      <c r="F7" s="7"/>
      <c r="G7" s="7"/>
      <c r="H7" s="527"/>
      <c r="I7" s="527"/>
      <c r="J7" s="395"/>
      <c r="K7" s="396"/>
      <c r="L7" s="396"/>
      <c r="M7" s="396"/>
      <c r="N7" s="396"/>
      <c r="O7" s="396"/>
      <c r="P7" s="396"/>
      <c r="Q7" s="514"/>
      <c r="R7" s="514"/>
      <c r="S7" s="514"/>
      <c r="T7" s="514"/>
      <c r="U7" s="514"/>
      <c r="V7" s="514"/>
      <c r="W7" s="515"/>
      <c r="AD7" s="1"/>
    </row>
    <row r="8" spans="2:37" ht="12.95" customHeight="1" x14ac:dyDescent="0.25">
      <c r="B8" s="5"/>
      <c r="C8" s="7"/>
      <c r="D8" s="7"/>
      <c r="E8" s="7"/>
      <c r="F8" s="519"/>
      <c r="G8" s="519"/>
      <c r="H8" s="519"/>
      <c r="I8" s="519"/>
      <c r="J8" s="519"/>
      <c r="K8" s="519"/>
      <c r="L8" s="460"/>
      <c r="M8" s="461"/>
      <c r="N8" s="462"/>
      <c r="O8" s="462"/>
      <c r="P8" s="462"/>
      <c r="Q8" s="462"/>
      <c r="R8" s="462"/>
      <c r="S8" s="462"/>
      <c r="T8" s="421"/>
      <c r="U8" s="421"/>
      <c r="V8" s="125"/>
      <c r="W8" s="126"/>
      <c r="AD8" s="1"/>
    </row>
    <row r="9" spans="2:37" ht="12.95" customHeight="1" x14ac:dyDescent="0.2">
      <c r="B9" s="5"/>
      <c r="C9" s="224"/>
      <c r="D9" s="224"/>
      <c r="E9" s="453"/>
      <c r="F9" s="531"/>
      <c r="G9" s="531"/>
      <c r="H9" s="531"/>
      <c r="I9" s="420"/>
      <c r="J9" s="531"/>
      <c r="K9" s="531"/>
      <c r="L9" s="531"/>
      <c r="M9" s="463"/>
      <c r="N9" s="464"/>
      <c r="O9" s="464"/>
      <c r="P9" s="464"/>
      <c r="Q9" s="463"/>
      <c r="R9" s="464"/>
      <c r="S9" s="464"/>
      <c r="T9" s="464"/>
      <c r="U9" s="420"/>
      <c r="V9" s="125"/>
      <c r="W9" s="126"/>
      <c r="AD9" s="1"/>
    </row>
    <row r="10" spans="2:37" ht="12.95" customHeight="1" x14ac:dyDescent="0.2">
      <c r="B10" s="5"/>
      <c r="C10" s="453"/>
      <c r="D10" s="224"/>
      <c r="E10" s="224"/>
      <c r="F10" s="453"/>
      <c r="G10" s="453"/>
      <c r="H10" s="535"/>
      <c r="I10" s="535"/>
      <c r="J10" s="465"/>
      <c r="K10" s="15"/>
      <c r="L10" s="465"/>
      <c r="M10" s="394"/>
      <c r="N10" s="394"/>
      <c r="O10" s="394"/>
      <c r="P10" s="466"/>
      <c r="Q10" s="466"/>
      <c r="R10" s="421"/>
      <c r="S10" s="421"/>
      <c r="T10" s="421"/>
      <c r="U10" s="421"/>
      <c r="V10" s="125"/>
      <c r="W10" s="126"/>
      <c r="AD10" s="1"/>
    </row>
    <row r="11" spans="2:37" ht="12.95" customHeight="1" x14ac:dyDescent="0.35">
      <c r="B11" s="5"/>
      <c r="C11" s="7"/>
      <c r="D11" s="7"/>
      <c r="E11" s="516" t="s">
        <v>21</v>
      </c>
      <c r="F11" s="516"/>
      <c r="G11" s="516"/>
      <c r="H11" s="516"/>
      <c r="I11" s="516"/>
      <c r="J11" s="516"/>
      <c r="K11" s="516"/>
      <c r="L11" s="516"/>
      <c r="M11" s="516"/>
      <c r="N11" s="516"/>
      <c r="O11" s="516"/>
      <c r="P11" s="516"/>
      <c r="Q11" s="516"/>
      <c r="R11" s="516"/>
      <c r="S11" s="516"/>
      <c r="T11" s="452"/>
      <c r="U11" s="10"/>
      <c r="V11" s="10"/>
      <c r="W11" s="11"/>
    </row>
    <row r="12" spans="2:37" ht="12.95" customHeight="1" x14ac:dyDescent="0.35">
      <c r="B12" s="5"/>
      <c r="C12" s="9"/>
      <c r="D12" s="9"/>
      <c r="E12" s="516"/>
      <c r="F12" s="516"/>
      <c r="G12" s="516"/>
      <c r="H12" s="516"/>
      <c r="I12" s="516"/>
      <c r="J12" s="516"/>
      <c r="K12" s="516"/>
      <c r="L12" s="516"/>
      <c r="M12" s="516"/>
      <c r="N12" s="516"/>
      <c r="O12" s="516"/>
      <c r="P12" s="516"/>
      <c r="Q12" s="516"/>
      <c r="R12" s="516"/>
      <c r="S12" s="516"/>
      <c r="T12" s="452"/>
      <c r="U12" s="10"/>
      <c r="V12" s="10"/>
      <c r="W12" s="11"/>
    </row>
    <row r="13" spans="2:37" ht="12.95" customHeight="1" x14ac:dyDescent="0.2">
      <c r="B13" s="5"/>
      <c r="C13" s="12"/>
      <c r="D13" s="12"/>
      <c r="E13" s="12"/>
      <c r="F13" s="12"/>
      <c r="G13" s="7"/>
      <c r="H13" s="7"/>
      <c r="I13" s="7"/>
      <c r="J13" s="7"/>
      <c r="K13" s="12"/>
      <c r="L13" s="12"/>
      <c r="M13" s="7"/>
      <c r="N13" s="7"/>
      <c r="O13" s="451"/>
      <c r="P13" s="451"/>
      <c r="Q13" s="451"/>
      <c r="R13" s="451"/>
      <c r="S13" s="451"/>
      <c r="T13" s="451"/>
      <c r="U13" s="7"/>
      <c r="V13" s="7"/>
      <c r="W13" s="14"/>
    </row>
    <row r="14" spans="2:37" ht="12.95" customHeight="1" x14ac:dyDescent="0.2">
      <c r="B14" s="5"/>
      <c r="C14" s="7"/>
      <c r="D14" s="7"/>
      <c r="E14" s="15"/>
      <c r="F14" s="15"/>
      <c r="G14" s="9"/>
      <c r="H14" s="9"/>
      <c r="I14" s="9"/>
      <c r="J14" s="9"/>
      <c r="K14" s="9"/>
      <c r="L14" s="9"/>
      <c r="M14" s="9"/>
      <c r="N14" s="9"/>
      <c r="O14" s="451" t="s">
        <v>3</v>
      </c>
      <c r="P14" s="451"/>
      <c r="Q14" s="451"/>
      <c r="R14" s="451"/>
      <c r="S14" s="451" t="s">
        <v>4</v>
      </c>
      <c r="T14" s="451"/>
      <c r="U14" s="7"/>
      <c r="V14" s="7"/>
      <c r="W14" s="14"/>
      <c r="AK14" s="16"/>
    </row>
    <row r="15" spans="2:37" ht="12.95" customHeight="1" x14ac:dyDescent="0.2">
      <c r="B15" s="17"/>
      <c r="C15" s="7"/>
      <c r="D15" s="7"/>
      <c r="E15" s="18" t="s">
        <v>5</v>
      </c>
      <c r="F15" s="18"/>
      <c r="G15" s="9"/>
      <c r="H15" s="9"/>
      <c r="I15" s="19" t="s">
        <v>91</v>
      </c>
      <c r="J15" s="19"/>
      <c r="K15" s="9"/>
      <c r="L15" s="9"/>
      <c r="M15" s="9"/>
      <c r="N15" s="9"/>
      <c r="O15" s="20" t="s">
        <v>6</v>
      </c>
      <c r="P15" s="20"/>
      <c r="Q15" s="20"/>
      <c r="R15" s="20"/>
      <c r="S15" s="20" t="s">
        <v>6</v>
      </c>
      <c r="T15" s="20"/>
      <c r="U15" s="7"/>
      <c r="V15" s="7"/>
      <c r="W15" s="14"/>
      <c r="AK15" s="16"/>
    </row>
    <row r="16" spans="2:37" ht="12.95" customHeight="1" x14ac:dyDescent="0.2">
      <c r="B16" s="17"/>
      <c r="C16" s="21"/>
      <c r="D16" s="21"/>
      <c r="E16" s="12"/>
      <c r="F16" s="12"/>
      <c r="G16" s="7"/>
      <c r="H16" s="7"/>
      <c r="I16" s="7"/>
      <c r="J16" s="7"/>
      <c r="K16" s="12"/>
      <c r="L16" s="12"/>
      <c r="M16" s="7"/>
      <c r="N16" s="7"/>
      <c r="O16" s="451"/>
      <c r="P16" s="451"/>
      <c r="Q16" s="451"/>
      <c r="R16" s="451"/>
      <c r="S16" s="451"/>
      <c r="T16" s="451"/>
      <c r="U16" s="7"/>
      <c r="V16" s="7"/>
      <c r="W16" s="14"/>
      <c r="AK16" s="22"/>
    </row>
    <row r="17" spans="2:40" ht="12.95" customHeight="1" x14ac:dyDescent="0.2">
      <c r="B17" s="17"/>
      <c r="C17" s="7"/>
      <c r="D17" s="7"/>
      <c r="E17" s="7"/>
      <c r="F17" s="7"/>
      <c r="G17" s="533" t="s">
        <v>87</v>
      </c>
      <c r="H17" s="533"/>
      <c r="I17" s="533"/>
      <c r="J17" s="149"/>
      <c r="K17" s="23"/>
      <c r="L17" s="23"/>
      <c r="M17" s="7"/>
      <c r="N17" s="7"/>
      <c r="O17" s="492">
        <v>5</v>
      </c>
      <c r="P17" s="492"/>
      <c r="Q17" s="451"/>
      <c r="R17" s="451"/>
      <c r="S17" s="530">
        <f>'TRAFFIC VOLUME &amp; ACCIDENTS'!D13</f>
        <v>0</v>
      </c>
      <c r="T17" s="530"/>
      <c r="U17" s="7"/>
      <c r="V17" s="7"/>
      <c r="W17" s="14"/>
      <c r="AK17" s="24"/>
      <c r="AL17" s="25"/>
    </row>
    <row r="18" spans="2:40" ht="12.95" customHeight="1" x14ac:dyDescent="0.2">
      <c r="B18" s="5"/>
      <c r="C18" s="7"/>
      <c r="D18" s="7"/>
      <c r="E18" s="7"/>
      <c r="F18" s="7"/>
      <c r="G18" s="533" t="s">
        <v>86</v>
      </c>
      <c r="H18" s="533"/>
      <c r="I18" s="533"/>
      <c r="J18" s="533"/>
      <c r="K18" s="533"/>
      <c r="L18" s="149"/>
      <c r="M18" s="7"/>
      <c r="N18" s="7"/>
      <c r="O18" s="492">
        <v>5</v>
      </c>
      <c r="P18" s="492"/>
      <c r="Q18" s="451"/>
      <c r="R18" s="451"/>
      <c r="S18" s="490">
        <f>'TRAFFIC VOLUME &amp; ACCIDENTS'!I13</f>
        <v>0</v>
      </c>
      <c r="T18" s="490"/>
      <c r="U18" s="7"/>
      <c r="V18" s="7"/>
      <c r="W18" s="14"/>
      <c r="AN18" s="26"/>
    </row>
    <row r="19" spans="2:40" ht="12.95" customHeight="1" x14ac:dyDescent="0.2">
      <c r="B19" s="5"/>
      <c r="C19" s="7"/>
      <c r="D19" s="7"/>
      <c r="E19" s="7"/>
      <c r="F19" s="7"/>
      <c r="G19" s="532" t="s">
        <v>88</v>
      </c>
      <c r="H19" s="532"/>
      <c r="I19" s="532"/>
      <c r="J19" s="532"/>
      <c r="K19" s="467"/>
      <c r="L19" s="467"/>
      <c r="M19" s="7"/>
      <c r="N19" s="7"/>
      <c r="O19" s="492">
        <v>5</v>
      </c>
      <c r="P19" s="492"/>
      <c r="Q19" s="451"/>
      <c r="R19" s="451"/>
      <c r="S19" s="490">
        <f>'DETOUR AND F&amp;G'!F13</f>
        <v>0</v>
      </c>
      <c r="T19" s="490"/>
      <c r="U19" s="7"/>
      <c r="V19" s="7"/>
      <c r="W19" s="14"/>
      <c r="AN19" s="26"/>
    </row>
    <row r="20" spans="2:40" ht="12.95" customHeight="1" x14ac:dyDescent="0.2">
      <c r="B20" s="5"/>
      <c r="C20" s="7"/>
      <c r="D20" s="7"/>
      <c r="E20" s="7"/>
      <c r="F20" s="7"/>
      <c r="G20" s="532" t="s">
        <v>89</v>
      </c>
      <c r="H20" s="532"/>
      <c r="I20" s="532"/>
      <c r="J20" s="532"/>
      <c r="K20" s="467"/>
      <c r="L20" s="467"/>
      <c r="M20" s="7"/>
      <c r="N20" s="7"/>
      <c r="O20" s="492">
        <v>5</v>
      </c>
      <c r="P20" s="492"/>
      <c r="Q20" s="451"/>
      <c r="R20" s="451"/>
      <c r="S20" s="490">
        <f>'DETOUR AND F&amp;G'!L16</f>
        <v>0</v>
      </c>
      <c r="T20" s="490"/>
      <c r="U20" s="7"/>
      <c r="V20" s="7"/>
      <c r="W20" s="14"/>
      <c r="AN20" s="26"/>
    </row>
    <row r="21" spans="2:40" ht="12.95" customHeight="1" x14ac:dyDescent="0.2">
      <c r="B21" s="5"/>
      <c r="C21" s="7"/>
      <c r="D21" s="7"/>
      <c r="E21" s="7"/>
      <c r="F21" s="7"/>
      <c r="G21" s="7"/>
      <c r="H21" s="7"/>
      <c r="I21" s="7"/>
      <c r="J21" s="7"/>
      <c r="K21" s="23"/>
      <c r="L21" s="23"/>
      <c r="M21" s="27" t="s">
        <v>7</v>
      </c>
      <c r="N21" s="27"/>
      <c r="O21" s="493">
        <v>20</v>
      </c>
      <c r="P21" s="493"/>
      <c r="Q21" s="28"/>
      <c r="R21" s="28"/>
      <c r="S21" s="491">
        <f>SUM(S17:S20)</f>
        <v>0</v>
      </c>
      <c r="T21" s="491"/>
      <c r="U21" s="7"/>
      <c r="V21" s="7"/>
      <c r="W21" s="14"/>
      <c r="AN21" s="26"/>
    </row>
    <row r="22" spans="2:40" ht="12.95" customHeight="1" thickBot="1" x14ac:dyDescent="0.25">
      <c r="B22" s="5"/>
      <c r="C22" s="29"/>
      <c r="D22" s="29"/>
      <c r="E22" s="29"/>
      <c r="F22" s="29"/>
      <c r="G22" s="29"/>
      <c r="H22" s="29"/>
      <c r="I22" s="29"/>
      <c r="J22" s="29"/>
      <c r="K22" s="30"/>
      <c r="L22" s="30"/>
      <c r="M22" s="31"/>
      <c r="N22" s="31"/>
      <c r="O22" s="32"/>
      <c r="P22" s="32"/>
      <c r="Q22" s="32"/>
      <c r="R22" s="32"/>
      <c r="S22" s="33"/>
      <c r="T22" s="33"/>
      <c r="U22" s="29"/>
      <c r="V22" s="7"/>
      <c r="W22" s="14"/>
      <c r="AN22" s="26"/>
    </row>
    <row r="23" spans="2:40" ht="12.95" customHeight="1" thickTop="1" x14ac:dyDescent="0.2">
      <c r="B23" s="5"/>
      <c r="C23" s="7"/>
      <c r="D23" s="7"/>
      <c r="E23" s="7"/>
      <c r="F23" s="7"/>
      <c r="G23" s="7"/>
      <c r="H23" s="7"/>
      <c r="I23" s="7"/>
      <c r="J23" s="7"/>
      <c r="K23" s="23"/>
      <c r="L23" s="23"/>
      <c r="M23" s="34"/>
      <c r="N23" s="34"/>
      <c r="O23" s="28"/>
      <c r="P23" s="28"/>
      <c r="Q23" s="451"/>
      <c r="R23" s="451"/>
      <c r="S23" s="35"/>
      <c r="T23" s="35"/>
      <c r="U23" s="34"/>
      <c r="V23" s="34"/>
      <c r="W23" s="14"/>
      <c r="AK23" s="36"/>
      <c r="AN23" s="37"/>
    </row>
    <row r="24" spans="2:40" ht="12.95" customHeight="1" x14ac:dyDescent="0.35">
      <c r="B24" s="5"/>
      <c r="C24" s="7"/>
      <c r="D24" s="7"/>
      <c r="E24" s="38" t="s">
        <v>8</v>
      </c>
      <c r="F24" s="38"/>
      <c r="G24" s="39"/>
      <c r="H24" s="39"/>
      <c r="I24" s="39"/>
      <c r="J24" s="39"/>
      <c r="K24" s="40" t="s">
        <v>101</v>
      </c>
      <c r="L24" s="40"/>
      <c r="M24" s="41"/>
      <c r="N24" s="41"/>
      <c r="O24" s="41"/>
      <c r="P24" s="41"/>
      <c r="Q24" s="511" t="s">
        <v>220</v>
      </c>
      <c r="R24" s="511"/>
      <c r="S24" s="42"/>
      <c r="T24" s="42"/>
      <c r="U24" s="42"/>
      <c r="V24" s="42"/>
      <c r="W24" s="14"/>
      <c r="AK24" s="36"/>
      <c r="AN24" s="37"/>
    </row>
    <row r="25" spans="2:40" ht="12.95" customHeight="1" x14ac:dyDescent="0.35">
      <c r="B25" s="5"/>
      <c r="C25" s="7"/>
      <c r="D25" s="7"/>
      <c r="E25" s="12"/>
      <c r="F25" s="12"/>
      <c r="G25" s="520" t="s">
        <v>216</v>
      </c>
      <c r="H25" s="520"/>
      <c r="I25" s="520"/>
      <c r="J25" s="520"/>
      <c r="K25" s="520"/>
      <c r="L25" s="520"/>
      <c r="M25" s="520"/>
      <c r="N25" s="521"/>
      <c r="O25" s="494">
        <v>5</v>
      </c>
      <c r="P25" s="495"/>
      <c r="Q25" s="511"/>
      <c r="R25" s="511"/>
      <c r="S25" s="494">
        <f>IF(Structure!F7&gt;5,5,Structure!F7)</f>
        <v>0</v>
      </c>
      <c r="T25" s="495"/>
      <c r="U25" s="42"/>
      <c r="V25" s="42"/>
      <c r="W25" s="14"/>
      <c r="AK25" s="43"/>
      <c r="AN25" s="26"/>
    </row>
    <row r="26" spans="2:40" ht="12.95" customHeight="1" x14ac:dyDescent="0.2">
      <c r="B26" s="5"/>
      <c r="C26" s="7"/>
      <c r="D26" s="7"/>
      <c r="E26" s="7"/>
      <c r="F26" s="7"/>
      <c r="G26" s="532" t="s">
        <v>100</v>
      </c>
      <c r="H26" s="532"/>
      <c r="I26" s="532"/>
      <c r="J26" s="532"/>
      <c r="K26" s="468"/>
      <c r="L26" s="468"/>
      <c r="O26" s="501">
        <v>45</v>
      </c>
      <c r="P26" s="502"/>
      <c r="Q26" s="511"/>
      <c r="R26" s="511"/>
      <c r="S26" s="494">
        <f>Structure!F9</f>
        <v>0</v>
      </c>
      <c r="T26" s="495"/>
      <c r="U26" s="469"/>
      <c r="V26" s="469"/>
      <c r="W26" s="14"/>
      <c r="X26" s="46"/>
      <c r="AK26" s="36"/>
    </row>
    <row r="27" spans="2:40" ht="12.95" customHeight="1" x14ac:dyDescent="0.2">
      <c r="B27" s="5"/>
      <c r="C27" s="7"/>
      <c r="D27" s="7"/>
      <c r="E27" s="7"/>
      <c r="F27" s="7"/>
      <c r="G27" s="528" t="s">
        <v>219</v>
      </c>
      <c r="H27" s="528"/>
      <c r="I27" s="528"/>
      <c r="J27" s="528"/>
      <c r="K27" s="7"/>
      <c r="L27" s="7"/>
      <c r="M27" s="47" t="s">
        <v>7</v>
      </c>
      <c r="N27" s="47"/>
      <c r="O27" s="503">
        <v>50</v>
      </c>
      <c r="P27" s="504"/>
      <c r="S27" s="510">
        <f>SUM(S25:T26)</f>
        <v>0</v>
      </c>
      <c r="T27" s="510"/>
      <c r="U27" s="49"/>
      <c r="V27" s="49"/>
      <c r="W27" s="14"/>
      <c r="X27" s="46"/>
      <c r="AK27" s="16"/>
    </row>
    <row r="28" spans="2:40" ht="12.95" customHeight="1" thickBot="1" x14ac:dyDescent="0.25">
      <c r="B28" s="5"/>
      <c r="C28" s="29"/>
      <c r="D28" s="29"/>
      <c r="E28" s="29"/>
      <c r="F28" s="29"/>
      <c r="G28" s="529"/>
      <c r="H28" s="529"/>
      <c r="I28" s="529"/>
      <c r="J28" s="529"/>
      <c r="K28" s="29"/>
      <c r="L28" s="29"/>
      <c r="M28" s="50"/>
      <c r="N28" s="50"/>
      <c r="O28" s="51"/>
      <c r="P28" s="51"/>
      <c r="Q28" s="52"/>
      <c r="R28" s="52"/>
      <c r="S28" s="51"/>
      <c r="T28" s="51"/>
      <c r="U28" s="53"/>
      <c r="V28" s="49"/>
      <c r="W28" s="14"/>
      <c r="X28" s="46"/>
      <c r="AK28" s="16"/>
    </row>
    <row r="29" spans="2:40" ht="12.95" customHeight="1" thickTop="1" x14ac:dyDescent="0.2">
      <c r="B29" s="5"/>
      <c r="C29" s="7"/>
      <c r="D29" s="7"/>
      <c r="E29" s="7"/>
      <c r="F29" s="7"/>
      <c r="G29" s="7"/>
      <c r="H29" s="7"/>
      <c r="I29" s="7"/>
      <c r="J29" s="7"/>
      <c r="K29" s="7"/>
      <c r="L29" s="7"/>
      <c r="M29" s="54"/>
      <c r="N29" s="54"/>
      <c r="O29" s="48"/>
      <c r="P29" s="48"/>
      <c r="Q29" s="55"/>
      <c r="R29" s="55"/>
      <c r="S29" s="48"/>
      <c r="T29" s="48"/>
      <c r="U29" s="49"/>
      <c r="V29" s="49"/>
      <c r="W29" s="14"/>
      <c r="X29" s="46"/>
      <c r="AK29" s="16"/>
    </row>
    <row r="30" spans="2:40" ht="12.95" customHeight="1" x14ac:dyDescent="0.2">
      <c r="B30" s="5"/>
      <c r="C30" s="7"/>
      <c r="D30" s="7"/>
      <c r="E30" s="56" t="s">
        <v>9</v>
      </c>
      <c r="F30" s="56"/>
      <c r="G30" s="9"/>
      <c r="H30" s="9"/>
      <c r="I30" s="19" t="s">
        <v>102</v>
      </c>
      <c r="J30" s="19"/>
      <c r="K30" s="7"/>
      <c r="L30" s="7"/>
      <c r="M30" s="54"/>
      <c r="N30" s="54"/>
      <c r="O30" s="55"/>
      <c r="P30" s="55"/>
      <c r="S30" s="57"/>
      <c r="T30" s="57"/>
      <c r="U30" s="7"/>
      <c r="V30" s="7"/>
      <c r="W30" s="14"/>
      <c r="X30" s="46"/>
      <c r="AK30" s="16"/>
    </row>
    <row r="31" spans="2:40" ht="12.95" customHeight="1" x14ac:dyDescent="0.2">
      <c r="B31" s="5"/>
      <c r="C31" s="7"/>
      <c r="D31" s="7"/>
      <c r="E31" s="12"/>
      <c r="F31" s="12"/>
      <c r="G31" s="12"/>
      <c r="H31" s="12"/>
      <c r="I31" s="12"/>
      <c r="J31" s="12"/>
      <c r="K31" s="12"/>
      <c r="L31" s="12"/>
      <c r="M31" s="7"/>
      <c r="N31" s="7"/>
      <c r="O31" s="451"/>
      <c r="P31" s="451"/>
      <c r="Q31" s="451"/>
      <c r="R31" s="451"/>
      <c r="S31" s="451"/>
      <c r="T31" s="451"/>
      <c r="U31" s="7"/>
      <c r="V31" s="7"/>
      <c r="W31" s="14"/>
    </row>
    <row r="32" spans="2:40" ht="12.95" customHeight="1" x14ac:dyDescent="0.2">
      <c r="B32" s="5"/>
      <c r="C32" s="7"/>
      <c r="D32" s="7"/>
      <c r="E32" s="7"/>
      <c r="F32" s="7"/>
      <c r="G32" s="532" t="s">
        <v>83</v>
      </c>
      <c r="H32" s="532"/>
      <c r="I32" s="533"/>
      <c r="J32" s="533"/>
      <c r="K32" s="533"/>
      <c r="L32" s="533"/>
      <c r="M32" s="533"/>
      <c r="N32" s="149"/>
      <c r="O32" s="505">
        <v>5</v>
      </c>
      <c r="P32" s="506"/>
      <c r="Q32" s="28"/>
      <c r="R32" s="28"/>
      <c r="S32" s="508">
        <f>'Roadway Width'!G15</f>
        <v>0</v>
      </c>
      <c r="T32" s="509"/>
      <c r="U32" s="7"/>
      <c r="V32" s="7"/>
      <c r="W32" s="14"/>
    </row>
    <row r="33" spans="2:37" ht="12.95" customHeight="1" x14ac:dyDescent="0.2">
      <c r="B33" s="5"/>
      <c r="C33" s="7"/>
      <c r="D33" s="7"/>
      <c r="E33" s="7"/>
      <c r="F33" s="7"/>
      <c r="G33" s="470"/>
      <c r="H33" s="470"/>
      <c r="I33" s="470"/>
      <c r="J33" s="470"/>
      <c r="K33" s="7"/>
      <c r="L33" s="7"/>
      <c r="M33" s="27" t="s">
        <v>7</v>
      </c>
      <c r="N33" s="27"/>
      <c r="O33" s="507">
        <v>5</v>
      </c>
      <c r="P33" s="507"/>
      <c r="Q33" s="28"/>
      <c r="R33" s="28"/>
      <c r="S33" s="491">
        <f>SUM(S32)</f>
        <v>0</v>
      </c>
      <c r="T33" s="491"/>
      <c r="U33" s="7"/>
      <c r="V33" s="7"/>
      <c r="W33" s="14"/>
    </row>
    <row r="34" spans="2:37" ht="12.95" customHeight="1" x14ac:dyDescent="0.2">
      <c r="B34" s="5"/>
      <c r="C34" s="7"/>
      <c r="D34" s="7"/>
      <c r="E34" s="7"/>
      <c r="F34" s="7"/>
      <c r="G34" s="72"/>
      <c r="H34" s="72"/>
      <c r="I34" s="74"/>
      <c r="J34" s="74"/>
      <c r="K34" s="74"/>
      <c r="L34" s="74"/>
      <c r="M34" s="74"/>
      <c r="N34" s="74"/>
      <c r="O34" s="55"/>
      <c r="P34" s="55"/>
      <c r="Q34" s="451"/>
      <c r="R34" s="451"/>
      <c r="S34" s="28"/>
      <c r="T34" s="28"/>
      <c r="U34" s="7"/>
      <c r="V34" s="7"/>
      <c r="W34" s="14"/>
      <c r="AK34" s="36"/>
    </row>
    <row r="35" spans="2:37" ht="12.95" customHeight="1" thickBot="1" x14ac:dyDescent="0.25">
      <c r="B35" s="5"/>
      <c r="C35" s="29"/>
      <c r="D35" s="29"/>
      <c r="E35" s="29"/>
      <c r="F35" s="29"/>
      <c r="G35" s="58"/>
      <c r="H35" s="58"/>
      <c r="I35" s="58"/>
      <c r="J35" s="58"/>
      <c r="K35" s="29"/>
      <c r="L35" s="29"/>
      <c r="M35" s="58"/>
      <c r="N35" s="58"/>
      <c r="O35" s="58"/>
      <c r="P35" s="58"/>
      <c r="Q35" s="58"/>
      <c r="R35" s="58"/>
      <c r="S35" s="32"/>
      <c r="T35" s="32"/>
      <c r="U35" s="29"/>
      <c r="V35" s="7"/>
      <c r="W35" s="14"/>
      <c r="AK35" s="36"/>
    </row>
    <row r="36" spans="2:37" ht="12.95" customHeight="1" thickTop="1" x14ac:dyDescent="0.2">
      <c r="B36" s="5"/>
      <c r="C36" s="7"/>
      <c r="D36" s="7"/>
      <c r="E36" s="7"/>
      <c r="F36" s="7"/>
      <c r="G36" s="451"/>
      <c r="H36" s="451"/>
      <c r="I36" s="451"/>
      <c r="J36" s="451"/>
      <c r="K36" s="7"/>
      <c r="L36" s="7"/>
      <c r="M36" s="451"/>
      <c r="N36" s="451"/>
      <c r="O36" s="451"/>
      <c r="P36" s="451"/>
      <c r="Q36" s="451"/>
      <c r="R36" s="451"/>
      <c r="S36" s="28"/>
      <c r="T36" s="28"/>
      <c r="U36" s="7"/>
      <c r="V36" s="7"/>
      <c r="W36" s="14"/>
      <c r="AK36" s="36"/>
    </row>
    <row r="37" spans="2:37" ht="12.95" customHeight="1" x14ac:dyDescent="0.2">
      <c r="B37" s="5"/>
      <c r="C37" s="7"/>
      <c r="D37" s="7"/>
      <c r="E37" s="7"/>
      <c r="F37" s="7"/>
      <c r="G37" s="451"/>
      <c r="H37" s="451"/>
      <c r="I37" s="451"/>
      <c r="J37" s="451"/>
      <c r="K37" s="7"/>
      <c r="L37" s="7"/>
      <c r="M37" s="451"/>
      <c r="N37" s="451"/>
      <c r="O37" s="451"/>
      <c r="P37" s="451"/>
      <c r="Q37" s="451"/>
      <c r="R37" s="451"/>
      <c r="S37" s="28"/>
      <c r="T37" s="28"/>
      <c r="U37" s="7"/>
      <c r="V37" s="7"/>
      <c r="W37" s="14"/>
      <c r="AK37" s="36"/>
    </row>
    <row r="38" spans="2:37" ht="12.95" customHeight="1" x14ac:dyDescent="0.2">
      <c r="B38" s="5"/>
      <c r="C38" s="7"/>
      <c r="D38" s="7"/>
      <c r="E38" s="56" t="s">
        <v>23</v>
      </c>
      <c r="F38" s="56"/>
      <c r="G38" s="7"/>
      <c r="H38" s="7"/>
      <c r="J38" s="19" t="s">
        <v>26</v>
      </c>
      <c r="K38" s="12"/>
      <c r="L38" s="12"/>
      <c r="M38" s="7"/>
      <c r="N38" s="7"/>
      <c r="O38" s="28"/>
      <c r="P38" s="28"/>
      <c r="Q38" s="28"/>
      <c r="R38" s="28"/>
      <c r="S38" s="451"/>
      <c r="T38" s="451"/>
      <c r="U38" s="7"/>
      <c r="V38" s="7"/>
      <c r="W38" s="14"/>
      <c r="AK38" s="16"/>
    </row>
    <row r="39" spans="2:37" ht="12.95" customHeight="1" x14ac:dyDescent="0.2">
      <c r="B39" s="5"/>
      <c r="C39" s="7"/>
      <c r="D39" s="7"/>
      <c r="E39" s="56"/>
      <c r="F39" s="56"/>
      <c r="G39" s="21" t="s">
        <v>20</v>
      </c>
      <c r="H39" s="21"/>
      <c r="K39" s="19"/>
      <c r="L39" s="19"/>
      <c r="M39" s="7"/>
      <c r="N39" s="7"/>
      <c r="O39" s="28"/>
      <c r="P39" s="28"/>
      <c r="Q39" s="28"/>
      <c r="R39" s="28"/>
      <c r="S39" s="451"/>
      <c r="T39" s="451"/>
      <c r="U39" s="7"/>
      <c r="V39" s="7"/>
      <c r="W39" s="14"/>
      <c r="AK39" s="16"/>
    </row>
    <row r="40" spans="2:37" ht="12.95" customHeight="1" x14ac:dyDescent="0.2">
      <c r="B40" s="5"/>
      <c r="C40" s="7"/>
      <c r="D40" s="7"/>
      <c r="E40" s="56"/>
      <c r="F40" s="56"/>
      <c r="G40" s="12"/>
      <c r="H40" s="12"/>
      <c r="I40" s="534" t="s">
        <v>19</v>
      </c>
      <c r="J40" s="534"/>
      <c r="K40" s="534"/>
      <c r="L40" s="534"/>
      <c r="M40" s="534"/>
      <c r="N40" s="45"/>
      <c r="O40" s="498">
        <v>20</v>
      </c>
      <c r="P40" s="498"/>
      <c r="Q40" s="28"/>
      <c r="R40" s="28"/>
      <c r="S40" s="499">
        <f>'Drainage Condition'!J15</f>
        <v>0</v>
      </c>
      <c r="T40" s="499"/>
      <c r="U40" s="7"/>
      <c r="V40" s="7"/>
      <c r="W40" s="14"/>
      <c r="AK40" s="16"/>
    </row>
    <row r="41" spans="2:37" ht="12.95" customHeight="1" x14ac:dyDescent="0.2">
      <c r="B41" s="5"/>
      <c r="C41" s="7"/>
      <c r="D41" s="7"/>
      <c r="E41" s="7"/>
      <c r="F41" s="7"/>
      <c r="G41" s="156"/>
      <c r="H41" s="156"/>
      <c r="I41" s="532" t="s">
        <v>82</v>
      </c>
      <c r="J41" s="532"/>
      <c r="K41" s="532"/>
      <c r="L41" s="532"/>
      <c r="M41" s="532"/>
      <c r="N41" s="149"/>
      <c r="O41" s="517">
        <v>5</v>
      </c>
      <c r="P41" s="517"/>
      <c r="Q41" s="28"/>
      <c r="R41" s="28"/>
      <c r="S41" s="499">
        <f>'Drainage Condition'!C29</f>
        <v>0</v>
      </c>
      <c r="T41" s="499"/>
      <c r="U41" s="7"/>
      <c r="V41" s="7"/>
      <c r="W41" s="14"/>
    </row>
    <row r="42" spans="2:37" ht="12.95" customHeight="1" x14ac:dyDescent="0.2">
      <c r="B42" s="5"/>
      <c r="C42" s="7"/>
      <c r="D42" s="7"/>
      <c r="E42" s="12"/>
      <c r="F42" s="12"/>
      <c r="G42" s="12"/>
      <c r="H42" s="12"/>
      <c r="I42" s="520" t="s">
        <v>22</v>
      </c>
      <c r="J42" s="520"/>
      <c r="K42" s="520"/>
      <c r="L42" s="12"/>
      <c r="M42" s="7"/>
      <c r="N42" s="7"/>
      <c r="O42" s="492">
        <v>5</v>
      </c>
      <c r="P42" s="492"/>
      <c r="Q42" s="451"/>
      <c r="R42" s="451"/>
      <c r="S42" s="499">
        <f>'Drainage Condition'!C44</f>
        <v>0</v>
      </c>
      <c r="T42" s="499"/>
      <c r="U42" s="7"/>
      <c r="V42" s="7"/>
      <c r="W42" s="14"/>
    </row>
    <row r="43" spans="2:37" ht="12.95" customHeight="1" x14ac:dyDescent="0.2">
      <c r="B43" s="5"/>
      <c r="C43" s="7"/>
      <c r="D43" s="7"/>
      <c r="E43" s="12"/>
      <c r="F43" s="12"/>
      <c r="G43" s="12"/>
      <c r="H43" s="12"/>
      <c r="I43" s="59"/>
      <c r="J43" s="59"/>
      <c r="K43" s="12"/>
      <c r="L43" s="12"/>
      <c r="M43" s="7"/>
      <c r="N43" s="7"/>
      <c r="O43" s="451"/>
      <c r="P43" s="451"/>
      <c r="Q43" s="451"/>
      <c r="R43" s="451"/>
      <c r="S43" s="491">
        <f>SUM(S40:S42)</f>
        <v>0</v>
      </c>
      <c r="T43" s="491"/>
      <c r="U43" s="7"/>
      <c r="V43" s="7"/>
      <c r="W43" s="14"/>
    </row>
    <row r="44" spans="2:37" ht="12.95" customHeight="1" x14ac:dyDescent="0.2">
      <c r="B44" s="5"/>
      <c r="C44" s="7"/>
      <c r="D44" s="7"/>
      <c r="E44" s="12"/>
      <c r="F44" s="12"/>
      <c r="G44" s="12"/>
      <c r="H44" s="12"/>
      <c r="I44" s="59"/>
      <c r="J44" s="59"/>
      <c r="K44" s="59"/>
      <c r="L44" s="59"/>
      <c r="M44" s="7"/>
      <c r="N44" s="7"/>
      <c r="O44" s="451"/>
      <c r="P44" s="451"/>
      <c r="Q44" s="451"/>
      <c r="R44" s="451"/>
      <c r="S44" s="73"/>
      <c r="T44" s="73"/>
      <c r="U44" s="7"/>
      <c r="V44" s="7"/>
      <c r="W44" s="14"/>
    </row>
    <row r="45" spans="2:37" ht="12.95" customHeight="1" x14ac:dyDescent="0.2">
      <c r="B45" s="60"/>
      <c r="C45" s="7"/>
      <c r="D45" s="7"/>
      <c r="E45" s="7"/>
      <c r="F45" s="7"/>
      <c r="G45" s="61" t="s">
        <v>24</v>
      </c>
      <c r="H45" s="61"/>
      <c r="I45" s="7"/>
      <c r="J45" s="7"/>
      <c r="K45" s="45" t="s">
        <v>17</v>
      </c>
      <c r="L45" s="45"/>
      <c r="M45" s="12"/>
      <c r="N45" s="12"/>
      <c r="O45" s="492">
        <v>5</v>
      </c>
      <c r="P45" s="492"/>
      <c r="Q45" s="7"/>
      <c r="R45" s="7"/>
      <c r="S45" s="499">
        <f>'Drainage Condition'!C53</f>
        <v>0</v>
      </c>
      <c r="T45" s="499"/>
      <c r="U45" s="7"/>
      <c r="V45" s="7"/>
      <c r="W45" s="14"/>
      <c r="AK45" s="16"/>
    </row>
    <row r="46" spans="2:37" ht="12.95" customHeight="1" x14ac:dyDescent="0.2">
      <c r="B46" s="5"/>
      <c r="C46" s="7"/>
      <c r="D46" s="7"/>
      <c r="E46" s="62"/>
      <c r="F46" s="62"/>
      <c r="G46" s="12"/>
      <c r="H46" s="12"/>
      <c r="I46" s="532" t="s">
        <v>16</v>
      </c>
      <c r="J46" s="532"/>
      <c r="K46" s="532"/>
      <c r="L46" s="532"/>
      <c r="M46" s="471"/>
      <c r="N46" s="471"/>
      <c r="O46" s="451"/>
      <c r="P46" s="451"/>
      <c r="Q46" s="451"/>
      <c r="R46" s="451"/>
      <c r="S46" s="491">
        <f>SUM(S45)</f>
        <v>0</v>
      </c>
      <c r="T46" s="491"/>
      <c r="U46" s="7"/>
      <c r="V46" s="7"/>
      <c r="W46" s="14"/>
    </row>
    <row r="47" spans="2:37" ht="12.95" customHeight="1" x14ac:dyDescent="0.2">
      <c r="B47" s="5"/>
      <c r="C47" s="7"/>
      <c r="D47" s="7"/>
      <c r="E47" s="62"/>
      <c r="F47" s="62"/>
      <c r="G47" s="12"/>
      <c r="H47" s="12"/>
      <c r="I47" s="532" t="s">
        <v>15</v>
      </c>
      <c r="J47" s="532"/>
      <c r="K47" s="532"/>
      <c r="L47" s="532"/>
      <c r="M47" s="532"/>
      <c r="N47" s="63"/>
      <c r="O47" s="451"/>
      <c r="P47" s="451"/>
      <c r="Q47" s="451"/>
      <c r="R47" s="451"/>
      <c r="S47" s="73"/>
      <c r="T47" s="73"/>
      <c r="U47" s="7"/>
      <c r="V47" s="7"/>
      <c r="W47" s="14"/>
    </row>
    <row r="48" spans="2:37" ht="12.95" customHeight="1" x14ac:dyDescent="0.2">
      <c r="B48" s="5"/>
      <c r="C48" s="7"/>
      <c r="D48" s="7"/>
      <c r="E48" s="62"/>
      <c r="F48" s="62"/>
      <c r="G48" s="12"/>
      <c r="H48" s="12"/>
      <c r="I48" s="532" t="s">
        <v>25</v>
      </c>
      <c r="J48" s="532"/>
      <c r="K48" s="532"/>
      <c r="L48" s="471"/>
      <c r="M48" s="63"/>
      <c r="N48" s="63"/>
      <c r="O48" s="492"/>
      <c r="P48" s="492"/>
      <c r="Q48" s="451"/>
      <c r="R48" s="451"/>
      <c r="S48" s="500"/>
      <c r="T48" s="500"/>
      <c r="U48" s="7"/>
      <c r="V48" s="7"/>
      <c r="W48" s="14"/>
    </row>
    <row r="49" spans="2:37" ht="12.95" customHeight="1" x14ac:dyDescent="0.2">
      <c r="B49" s="5"/>
      <c r="C49" s="7"/>
      <c r="D49" s="7"/>
      <c r="E49" s="7"/>
      <c r="F49" s="7"/>
      <c r="G49" s="7"/>
      <c r="H49" s="7"/>
      <c r="I49" s="7"/>
      <c r="J49" s="7"/>
      <c r="K49" s="7"/>
      <c r="L49" s="7"/>
      <c r="M49" s="27" t="s">
        <v>7</v>
      </c>
      <c r="N49" s="27"/>
      <c r="O49" s="493">
        <v>25</v>
      </c>
      <c r="P49" s="493"/>
      <c r="Q49" s="28"/>
      <c r="R49" s="28"/>
      <c r="S49" s="491">
        <f>IF(SUM(S43,S46)&gt;25,25,SUM(S43,S46))</f>
        <v>0</v>
      </c>
      <c r="T49" s="491"/>
      <c r="U49" s="7"/>
      <c r="V49" s="7"/>
      <c r="W49" s="14"/>
    </row>
    <row r="50" spans="2:37" ht="12.95" customHeight="1" thickBot="1" x14ac:dyDescent="0.25">
      <c r="B50" s="5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58"/>
      <c r="N50" s="58"/>
      <c r="O50" s="29"/>
      <c r="P50" s="29"/>
      <c r="Q50" s="29"/>
      <c r="R50" s="29"/>
      <c r="S50" s="29"/>
      <c r="T50" s="29"/>
      <c r="U50" s="29"/>
      <c r="V50" s="7"/>
      <c r="W50" s="14"/>
    </row>
    <row r="51" spans="2:37" ht="12.95" customHeight="1" thickTop="1" x14ac:dyDescent="0.2">
      <c r="B51" s="5"/>
      <c r="C51" s="15"/>
      <c r="D51" s="15"/>
      <c r="E51" s="453"/>
      <c r="F51" s="453"/>
      <c r="G51" s="15"/>
      <c r="H51" s="15"/>
      <c r="I51" s="15"/>
      <c r="J51" s="15"/>
      <c r="K51" s="15"/>
      <c r="L51" s="15"/>
      <c r="M51" s="65"/>
      <c r="N51" s="65"/>
      <c r="O51" s="55"/>
      <c r="P51" s="55"/>
      <c r="Q51" s="55"/>
      <c r="R51" s="55"/>
      <c r="S51" s="28"/>
      <c r="T51" s="28"/>
      <c r="U51" s="7"/>
      <c r="V51" s="7"/>
      <c r="W51" s="14"/>
      <c r="AK51" s="16"/>
    </row>
    <row r="52" spans="2:37" ht="12.95" customHeight="1" x14ac:dyDescent="0.2">
      <c r="B52" s="64"/>
      <c r="C52" s="7"/>
      <c r="D52" s="7"/>
      <c r="E52" s="40" t="s">
        <v>85</v>
      </c>
      <c r="F52" s="40"/>
      <c r="G52" s="40"/>
      <c r="H52" s="40"/>
      <c r="I52" s="40"/>
      <c r="J52" s="40"/>
      <c r="K52" s="40"/>
      <c r="L52" s="40"/>
      <c r="O52" s="493">
        <f>SUM(O49,O33,O27,O21)</f>
        <v>100</v>
      </c>
      <c r="P52" s="493"/>
      <c r="Q52" s="28"/>
      <c r="R52" s="28"/>
      <c r="S52" s="491">
        <f>SUM(S21,S27,S33,S49)</f>
        <v>0</v>
      </c>
      <c r="T52" s="491"/>
      <c r="U52" s="7"/>
      <c r="V52" s="7"/>
      <c r="W52" s="14"/>
      <c r="AK52" s="36"/>
    </row>
    <row r="53" spans="2:37" ht="12.95" customHeight="1" x14ac:dyDescent="0.2">
      <c r="B53" s="64"/>
      <c r="C53" s="7"/>
      <c r="D53" s="7"/>
      <c r="E53" s="19"/>
      <c r="F53" s="19"/>
      <c r="G53" s="19"/>
      <c r="H53" s="19"/>
      <c r="I53" s="19"/>
      <c r="J53" s="19"/>
      <c r="K53" s="19"/>
      <c r="L53" s="19"/>
      <c r="O53" s="497" t="s">
        <v>10</v>
      </c>
      <c r="P53" s="497"/>
      <c r="Q53" s="28"/>
      <c r="R53" s="28"/>
      <c r="S53" s="496" t="s">
        <v>11</v>
      </c>
      <c r="T53" s="496"/>
      <c r="U53" s="7"/>
      <c r="V53" s="7"/>
      <c r="W53" s="14"/>
      <c r="AK53" s="36"/>
    </row>
    <row r="54" spans="2:37" ht="12.95" customHeight="1" x14ac:dyDescent="0.2">
      <c r="B54" s="5"/>
      <c r="C54" s="19" t="s">
        <v>12</v>
      </c>
      <c r="D54" s="19"/>
      <c r="E54" s="7"/>
      <c r="F54" s="7"/>
      <c r="G54" s="7"/>
      <c r="H54" s="7"/>
      <c r="I54" s="7"/>
      <c r="J54" s="7"/>
      <c r="K54" s="7"/>
      <c r="L54" s="7"/>
      <c r="M54" s="7"/>
      <c r="N54" s="7"/>
      <c r="O54" s="451"/>
      <c r="P54" s="451"/>
      <c r="Q54" s="451"/>
      <c r="R54" s="451"/>
      <c r="S54" s="451"/>
      <c r="T54" s="451"/>
      <c r="U54" s="7"/>
      <c r="V54" s="7"/>
      <c r="W54" s="14"/>
      <c r="AK54" s="36"/>
    </row>
    <row r="55" spans="2:37" ht="12.95" customHeight="1" x14ac:dyDescent="0.2">
      <c r="B55" s="5"/>
      <c r="C55" s="45" t="s">
        <v>14</v>
      </c>
      <c r="D55" s="45"/>
      <c r="E55" s="7"/>
      <c r="F55" s="7"/>
      <c r="G55" s="7"/>
      <c r="H55" s="7"/>
      <c r="I55" s="7"/>
      <c r="J55" s="7"/>
      <c r="K55" s="7"/>
      <c r="L55" s="7"/>
      <c r="M55" s="7"/>
      <c r="N55" s="7"/>
      <c r="O55" s="451"/>
      <c r="P55" s="451"/>
      <c r="Q55" s="451"/>
      <c r="R55" s="451"/>
      <c r="S55" s="451"/>
      <c r="T55" s="451"/>
      <c r="U55" s="7"/>
      <c r="V55" s="7"/>
      <c r="W55" s="14"/>
      <c r="AK55" s="16"/>
    </row>
    <row r="56" spans="2:37" ht="12.95" customHeight="1" x14ac:dyDescent="0.2">
      <c r="B56" s="5"/>
      <c r="C56" s="45" t="s">
        <v>13</v>
      </c>
      <c r="D56" s="45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14"/>
      <c r="AK56" s="36"/>
    </row>
    <row r="57" spans="2:37" ht="12.95" customHeight="1" thickBot="1" x14ac:dyDescent="0.25">
      <c r="B57" s="66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8"/>
      <c r="AK57" s="36"/>
    </row>
    <row r="58" spans="2:37" ht="12.95" customHeight="1" x14ac:dyDescent="0.2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AK58" s="16"/>
    </row>
    <row r="59" spans="2:37" ht="12.95" customHeight="1" x14ac:dyDescent="0.2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AK59" s="36"/>
    </row>
    <row r="60" spans="2:37" ht="12.95" customHeight="1" x14ac:dyDescent="0.2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AK60" s="36"/>
    </row>
    <row r="61" spans="2:37" ht="12.95" customHeight="1" x14ac:dyDescent="0.2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AK61" s="16"/>
    </row>
    <row r="62" spans="2:37" ht="12.95" customHeight="1" x14ac:dyDescent="0.2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AK62" s="36"/>
    </row>
    <row r="63" spans="2:37" ht="12.95" customHeight="1" x14ac:dyDescent="0.2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AK63" s="36"/>
    </row>
    <row r="64" spans="2:37" ht="12.95" customHeight="1" x14ac:dyDescent="0.2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AK64" s="16"/>
    </row>
    <row r="65" spans="2:37" ht="12.95" customHeight="1" x14ac:dyDescent="0.2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AK65" s="36"/>
    </row>
    <row r="66" spans="2:37" ht="12.95" customHeight="1" x14ac:dyDescent="0.2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AK66" s="16"/>
    </row>
    <row r="67" spans="2:37" ht="12.95" customHeight="1" x14ac:dyDescent="0.2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2:37" ht="12.95" customHeight="1" x14ac:dyDescent="0.2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2:37" ht="12.95" customHeight="1" x14ac:dyDescent="0.2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2:37" ht="12.95" customHeight="1" x14ac:dyDescent="0.2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2:37" ht="12.95" customHeight="1" x14ac:dyDescent="0.2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2:37" ht="12.95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2:37" ht="12.9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9"/>
    </row>
    <row r="74" spans="2:37" ht="12.95" customHeight="1" x14ac:dyDescent="0.2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9"/>
    </row>
    <row r="75" spans="2:37" ht="12.95" customHeight="1" x14ac:dyDescent="0.2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2:37" ht="12.95" customHeight="1" x14ac:dyDescent="0.2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2:37" ht="12.95" customHeight="1" x14ac:dyDescent="0.2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2:37" ht="12.95" customHeight="1" x14ac:dyDescent="0.2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2:37" ht="12.95" customHeight="1" x14ac:dyDescent="0.2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2:37" ht="12.95" customHeight="1" x14ac:dyDescent="0.2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2:56" ht="12.95" customHeight="1" x14ac:dyDescent="0.2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2:56" ht="12.95" customHeight="1" x14ac:dyDescent="0.2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2:56" ht="12.95" customHeight="1" x14ac:dyDescent="0.2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16"/>
    </row>
    <row r="84" spans="2:56" ht="12.95" customHeight="1" x14ac:dyDescent="0.2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70"/>
    </row>
    <row r="85" spans="2:56" ht="12.95" customHeight="1" x14ac:dyDescent="0.2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71"/>
    </row>
    <row r="86" spans="2:56" ht="12.95" customHeight="1" x14ac:dyDescent="0.2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71"/>
    </row>
    <row r="87" spans="2:56" ht="12.95" customHeight="1" x14ac:dyDescent="0.2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7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</row>
    <row r="88" spans="2:56" ht="12.95" customHeight="1" x14ac:dyDescent="0.2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36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</row>
    <row r="89" spans="2:56" ht="12.95" customHeight="1" x14ac:dyDescent="0.2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36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</row>
    <row r="90" spans="2:56" ht="12.95" customHeight="1" x14ac:dyDescent="0.2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</row>
    <row r="91" spans="2:56" ht="12.9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</row>
    <row r="92" spans="2:56" ht="12.9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</row>
    <row r="93" spans="2:56" ht="12.9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</row>
    <row r="94" spans="2:56" ht="12.9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</row>
    <row r="95" spans="2:56" ht="12.9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</row>
    <row r="96" spans="2:56" ht="12.9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</row>
    <row r="97" spans="2:56" ht="12.9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</row>
    <row r="98" spans="2:56" ht="12.9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</row>
    <row r="99" spans="2:56" ht="12.9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</row>
    <row r="100" spans="2:56" ht="12.9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</row>
    <row r="101" spans="2:56" ht="12.9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</row>
    <row r="102" spans="2:56" ht="12.9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</row>
    <row r="103" spans="2:56" ht="12.9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</row>
    <row r="104" spans="2:56" ht="12.9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</row>
    <row r="105" spans="2:56" ht="12.9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</row>
    <row r="106" spans="2:56" ht="12.9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</row>
    <row r="107" spans="2:56" ht="12.9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</row>
    <row r="108" spans="2:56" ht="12.9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</row>
    <row r="109" spans="2:56" ht="12.9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</row>
    <row r="110" spans="2:56" ht="12.9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</row>
    <row r="111" spans="2:56" ht="12.9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</row>
    <row r="112" spans="2:56" ht="12.9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</row>
    <row r="113" spans="2:56" ht="12.9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</row>
    <row r="114" spans="2:56" ht="12.9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</row>
    <row r="115" spans="2:56" ht="12.9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</row>
    <row r="116" spans="2:56" ht="12.9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</row>
    <row r="117" spans="2:56" ht="12.9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</row>
    <row r="118" spans="2:56" ht="12.9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</row>
    <row r="119" spans="2:56" ht="12.9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</row>
    <row r="120" spans="2:56" ht="12.9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</row>
    <row r="121" spans="2:56" ht="12.9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</row>
    <row r="122" spans="2:56" ht="12.9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</row>
    <row r="123" spans="2:56" ht="12.9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</row>
    <row r="124" spans="2:56" ht="12.9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</row>
    <row r="125" spans="2:56" ht="12.9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</row>
    <row r="126" spans="2:56" ht="12.9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</row>
    <row r="127" spans="2:56" ht="12.9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</row>
    <row r="128" spans="2:56" ht="12.9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</row>
    <row r="129" spans="2:56" ht="12.9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</row>
    <row r="130" spans="2:56" ht="12.9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</row>
    <row r="131" spans="2:56" ht="12.9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</row>
    <row r="132" spans="2:56" ht="12.9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</row>
    <row r="133" spans="2:56" ht="12.9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</row>
    <row r="134" spans="2:56" ht="12.9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</row>
    <row r="135" spans="2:56" ht="12.9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</row>
    <row r="136" spans="2:56" ht="12.9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</row>
    <row r="137" spans="2:56" ht="12.9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</row>
    <row r="138" spans="2:56" ht="12.9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</row>
    <row r="139" spans="2:56" ht="12.9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</row>
    <row r="140" spans="2:56" ht="12.9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</row>
    <row r="141" spans="2:56" ht="12.9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</row>
    <row r="142" spans="2:56" ht="12.9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</row>
    <row r="143" spans="2:56" ht="12.9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</row>
    <row r="144" spans="2:56" ht="12.9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</row>
    <row r="145" spans="2:56" ht="12.9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</row>
    <row r="146" spans="2:56" ht="12.9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</row>
    <row r="147" spans="2:56" ht="12.9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</row>
    <row r="148" spans="2:56" ht="12.9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</row>
    <row r="149" spans="2:56" ht="12.9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</row>
    <row r="150" spans="2:56" ht="12.9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</row>
    <row r="151" spans="2:56" ht="12.9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</row>
    <row r="152" spans="2:56" ht="12.9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</row>
    <row r="153" spans="2:56" ht="12.9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</row>
    <row r="154" spans="2:56" ht="12.9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</row>
    <row r="155" spans="2:56" ht="12.9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</row>
    <row r="156" spans="2:56" ht="12.9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</row>
    <row r="157" spans="2:56" ht="12.9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</row>
    <row r="158" spans="2:56" ht="12.9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</row>
    <row r="159" spans="2:56" ht="12.9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</row>
    <row r="160" spans="2:56" ht="12.9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</row>
    <row r="161" spans="2:56" ht="12.9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</row>
    <row r="162" spans="2:56" ht="12.9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</row>
    <row r="163" spans="2:56" ht="12.9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</row>
    <row r="164" spans="2:56" ht="12.9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</row>
    <row r="165" spans="2:56" ht="12.9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</row>
    <row r="166" spans="2:56" ht="12.9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</row>
    <row r="167" spans="2:56" ht="12.9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</row>
    <row r="168" spans="2:56" ht="12.9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</row>
    <row r="169" spans="2:56" ht="12.9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</row>
    <row r="170" spans="2:56" ht="12.9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</row>
    <row r="171" spans="2:56" ht="12.9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</row>
    <row r="172" spans="2:56" ht="12.9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</row>
    <row r="173" spans="2:56" ht="12.9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</row>
    <row r="174" spans="2:56" ht="12.9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</row>
    <row r="175" spans="2:56" ht="12.9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</row>
    <row r="176" spans="2:56" ht="12.9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</row>
    <row r="177" spans="2:56" ht="12.9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</row>
    <row r="178" spans="2:56" ht="12.9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</row>
    <row r="179" spans="2:56" ht="12.9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</row>
    <row r="180" spans="2:56" ht="12.9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</row>
    <row r="181" spans="2:56" ht="12.9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</row>
    <row r="182" spans="2:56" ht="12.9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</row>
    <row r="183" spans="2:56" ht="12.9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</row>
    <row r="184" spans="2:56" ht="12.9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</row>
    <row r="185" spans="2:56" ht="12.9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</row>
    <row r="186" spans="2:56" ht="12.9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</row>
    <row r="187" spans="2:56" ht="12.9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</row>
    <row r="188" spans="2:56" ht="12.9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</row>
    <row r="189" spans="2:56" ht="12.9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</row>
    <row r="190" spans="2:56" ht="12.9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</row>
    <row r="191" spans="2:56" ht="12.9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</row>
    <row r="192" spans="2:56" ht="12.9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</row>
    <row r="193" spans="2:56" ht="12.9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</row>
    <row r="194" spans="2:56" ht="12.9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</row>
    <row r="195" spans="2:56" ht="12.9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</row>
    <row r="196" spans="2:56" ht="12.9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</row>
    <row r="197" spans="2:56" ht="12.9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</row>
    <row r="198" spans="2:56" ht="12.9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</row>
    <row r="199" spans="2:56" ht="12.9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</row>
    <row r="200" spans="2:56" ht="12.9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</row>
    <row r="201" spans="2:56" ht="12.9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</row>
    <row r="202" spans="2:56" ht="12.9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</row>
    <row r="203" spans="2:56" ht="12.9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</row>
    <row r="204" spans="2:56" ht="12.9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</row>
    <row r="205" spans="2:56" ht="12.9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</row>
    <row r="206" spans="2:56" ht="12.9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</row>
    <row r="207" spans="2:56" ht="12.9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</row>
    <row r="208" spans="2:56" ht="12.9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</row>
    <row r="209" spans="2:56" ht="12.9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</row>
    <row r="210" spans="2:56" ht="12.9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</row>
    <row r="211" spans="2:56" ht="12.9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</row>
    <row r="212" spans="2:56" ht="12.9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</row>
    <row r="213" spans="2:56" ht="12.9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</row>
    <row r="214" spans="2:56" ht="12.9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</row>
    <row r="215" spans="2:56" ht="12.9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</row>
    <row r="216" spans="2:56" ht="12.9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</row>
    <row r="217" spans="2:56" ht="12.9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</row>
    <row r="218" spans="2:56" ht="12.9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</row>
    <row r="219" spans="2:56" ht="12.9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</row>
    <row r="220" spans="2:56" ht="12.9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</row>
    <row r="221" spans="2:56" ht="12.9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</row>
    <row r="222" spans="2:56" ht="12.9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</row>
    <row r="223" spans="2:56" ht="12.9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</row>
    <row r="224" spans="2:56" ht="12.9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</row>
    <row r="225" spans="2:56" ht="12.9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</row>
    <row r="226" spans="2:56" ht="12.9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</row>
    <row r="227" spans="2:56" ht="12.9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</row>
    <row r="228" spans="2:56" ht="12.9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</row>
    <row r="229" spans="2:56" ht="12.9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</row>
    <row r="230" spans="2:56" ht="12.9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</row>
    <row r="231" spans="2:56" ht="12.9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</row>
    <row r="232" spans="2:56" ht="12.9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</row>
    <row r="233" spans="2:56" ht="12.9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</row>
    <row r="234" spans="2:56" ht="12.9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</row>
    <row r="235" spans="2:56" ht="12.9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</row>
    <row r="236" spans="2:56" ht="12.9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</row>
    <row r="237" spans="2:56" ht="12.9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</row>
    <row r="238" spans="2:56" ht="12.9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</row>
    <row r="239" spans="2:56" ht="12.9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</row>
    <row r="240" spans="2:56" ht="12.9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</row>
    <row r="241" spans="2:56" ht="12.9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</row>
    <row r="242" spans="2:56" ht="12.9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</row>
    <row r="243" spans="2:56" ht="12.9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</row>
    <row r="244" spans="2:56" ht="12.9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</row>
    <row r="245" spans="2:56" ht="12.9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</row>
    <row r="246" spans="2:56" ht="12.9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</row>
    <row r="247" spans="2:56" ht="12.9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</row>
    <row r="248" spans="2:56" ht="12.9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</row>
    <row r="249" spans="2:56" ht="12.9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</row>
    <row r="250" spans="2:56" ht="12.9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</row>
    <row r="251" spans="2:56" ht="12.9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</row>
    <row r="252" spans="2:56" ht="12.9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</row>
    <row r="253" spans="2:56" ht="12.9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</row>
    <row r="254" spans="2:56" ht="12.9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</row>
    <row r="255" spans="2:56" ht="12.9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</row>
    <row r="256" spans="2:56" ht="12.9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</row>
    <row r="257" spans="2:56" ht="12.9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</row>
    <row r="258" spans="2:56" ht="12.9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</row>
    <row r="259" spans="2:56" ht="12.9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</row>
    <row r="260" spans="2:56" ht="12.9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</row>
    <row r="261" spans="2:56" ht="12.9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</row>
    <row r="262" spans="2:56" ht="12.9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</row>
    <row r="263" spans="2:56" ht="12.9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</row>
    <row r="264" spans="2:56" ht="12.9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</row>
    <row r="265" spans="2:56" ht="12.9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</row>
    <row r="266" spans="2:56" ht="12.9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</row>
    <row r="267" spans="2:56" ht="12.9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</row>
    <row r="268" spans="2:56" ht="12.9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</row>
    <row r="269" spans="2:56" ht="12.9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</row>
    <row r="270" spans="2:56" ht="12.9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</row>
    <row r="271" spans="2:56" ht="12.9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</row>
    <row r="272" spans="2:56" ht="12.9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</row>
    <row r="273" spans="2:56" ht="12.9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</row>
    <row r="274" spans="2:56" ht="12.9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</row>
    <row r="275" spans="2:56" ht="12.9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</row>
    <row r="276" spans="2:56" ht="12.9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</row>
    <row r="277" spans="2:56" ht="12.9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</row>
    <row r="278" spans="2:56" ht="12.9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</row>
    <row r="279" spans="2:56" ht="12.9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</row>
    <row r="280" spans="2:56" ht="12.9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</row>
    <row r="281" spans="2:56" ht="12.9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</row>
    <row r="282" spans="2:56" ht="12.9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</row>
    <row r="283" spans="2:56" ht="12.9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</row>
    <row r="284" spans="2:56" ht="12.9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</row>
    <row r="285" spans="2:56" ht="12.9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</row>
    <row r="286" spans="2:56" ht="12.9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</row>
    <row r="287" spans="2:56" ht="12.9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</row>
    <row r="288" spans="2:56" ht="12.9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</row>
    <row r="289" spans="2:56" ht="12.9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</row>
    <row r="290" spans="2:56" ht="12.9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</row>
    <row r="291" spans="2:56" ht="12.9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</row>
    <row r="292" spans="2:56" ht="12.9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</row>
    <row r="293" spans="2:56" ht="12.9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</row>
    <row r="294" spans="2:56" ht="12.9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</row>
    <row r="295" spans="2:56" ht="12.9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</row>
    <row r="296" spans="2:56" ht="12.9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</row>
    <row r="297" spans="2:56" ht="12.9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</row>
    <row r="298" spans="2:56" ht="12.9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</row>
    <row r="299" spans="2:56" ht="12.9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</row>
    <row r="300" spans="2:56" ht="12.9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</row>
    <row r="301" spans="2:56" ht="12.9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</row>
    <row r="302" spans="2:56" ht="12.9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</row>
    <row r="303" spans="2:56" ht="12.9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</row>
    <row r="304" spans="2:56" ht="12.9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</row>
    <row r="305" spans="2:56" ht="12.9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</row>
    <row r="306" spans="2:56" ht="12.9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</row>
    <row r="307" spans="2:56" ht="12.9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</row>
    <row r="308" spans="2:56" ht="12.9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</row>
    <row r="309" spans="2:56" ht="12.9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</row>
    <row r="310" spans="2:56" ht="12.9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</row>
    <row r="311" spans="2:56" ht="12.9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</row>
    <row r="312" spans="2:56" ht="12.9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</row>
    <row r="313" spans="2:56" ht="12.9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</row>
    <row r="314" spans="2:56" ht="12.9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</row>
    <row r="315" spans="2:56" ht="12.9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</row>
    <row r="316" spans="2:56" ht="12.9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</row>
    <row r="317" spans="2:56" ht="12.9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</row>
    <row r="318" spans="2:56" ht="12.9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</row>
    <row r="319" spans="2:56" ht="12.9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</row>
    <row r="320" spans="2:56" ht="12.9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</row>
    <row r="321" spans="2:56" ht="12.9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</row>
    <row r="322" spans="2:56" ht="12.9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</row>
    <row r="323" spans="2:56" ht="12.9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</row>
    <row r="324" spans="2:56" ht="12.9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</row>
    <row r="325" spans="2:56" ht="12.9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</row>
    <row r="326" spans="2:56" ht="12.9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</row>
    <row r="327" spans="2:56" ht="12.9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</row>
    <row r="328" spans="2:56" ht="12.9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2:56" ht="12.9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2:56" ht="12.9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2:56" ht="12.9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</sheetData>
  <sheetProtection password="EC65" sheet="1" selectLockedCells="1"/>
  <mergeCells count="65">
    <mergeCell ref="J9:L9"/>
    <mergeCell ref="G20:J20"/>
    <mergeCell ref="G17:I17"/>
    <mergeCell ref="G18:K18"/>
    <mergeCell ref="I48:K48"/>
    <mergeCell ref="G26:J26"/>
    <mergeCell ref="I40:M40"/>
    <mergeCell ref="I41:M41"/>
    <mergeCell ref="I42:K42"/>
    <mergeCell ref="I47:M47"/>
    <mergeCell ref="G32:M32"/>
    <mergeCell ref="G19:J19"/>
    <mergeCell ref="I46:L46"/>
    <mergeCell ref="F9:H9"/>
    <mergeCell ref="H10:I10"/>
    <mergeCell ref="Q4:W5"/>
    <mergeCell ref="Q6:W7"/>
    <mergeCell ref="E11:S12"/>
    <mergeCell ref="O41:P41"/>
    <mergeCell ref="C4:G4"/>
    <mergeCell ref="F8:K8"/>
    <mergeCell ref="G25:N25"/>
    <mergeCell ref="H4:O4"/>
    <mergeCell ref="H5:P5"/>
    <mergeCell ref="H6:I6"/>
    <mergeCell ref="H7:I7"/>
    <mergeCell ref="G27:J28"/>
    <mergeCell ref="S17:T17"/>
    <mergeCell ref="S18:T18"/>
    <mergeCell ref="S19:T19"/>
    <mergeCell ref="S41:T41"/>
    <mergeCell ref="S49:T49"/>
    <mergeCell ref="O26:P26"/>
    <mergeCell ref="O27:P27"/>
    <mergeCell ref="O32:P32"/>
    <mergeCell ref="O33:P33"/>
    <mergeCell ref="S32:T32"/>
    <mergeCell ref="S33:T33"/>
    <mergeCell ref="S26:T26"/>
    <mergeCell ref="S27:T27"/>
    <mergeCell ref="S45:T45"/>
    <mergeCell ref="S46:T46"/>
    <mergeCell ref="Q24:R26"/>
    <mergeCell ref="O17:P17"/>
    <mergeCell ref="S25:T25"/>
    <mergeCell ref="S53:T53"/>
    <mergeCell ref="O52:P52"/>
    <mergeCell ref="O53:P53"/>
    <mergeCell ref="O48:P48"/>
    <mergeCell ref="O40:P40"/>
    <mergeCell ref="S40:T40"/>
    <mergeCell ref="O45:P45"/>
    <mergeCell ref="O49:P49"/>
    <mergeCell ref="O42:P42"/>
    <mergeCell ref="S52:T52"/>
    <mergeCell ref="S42:T42"/>
    <mergeCell ref="S43:T43"/>
    <mergeCell ref="S48:T48"/>
    <mergeCell ref="O25:P25"/>
    <mergeCell ref="S20:T20"/>
    <mergeCell ref="S21:T21"/>
    <mergeCell ref="O18:P18"/>
    <mergeCell ref="O19:P19"/>
    <mergeCell ref="O20:P20"/>
    <mergeCell ref="O21:P21"/>
  </mergeCells>
  <phoneticPr fontId="4" type="noConversion"/>
  <conditionalFormatting sqref="S52:S53">
    <cfRule type="expression" dxfId="16" priority="25" stopIfTrue="1">
      <formula>ISERROR($S$52)</formula>
    </cfRule>
  </conditionalFormatting>
  <conditionalFormatting sqref="S49">
    <cfRule type="expression" dxfId="15" priority="26" stopIfTrue="1">
      <formula>ISERROR($S$49)</formula>
    </cfRule>
  </conditionalFormatting>
  <conditionalFormatting sqref="S42 S40 S44:T44 S45">
    <cfRule type="containsErrors" dxfId="14" priority="22" stopIfTrue="1">
      <formula>ISERROR(S40)</formula>
    </cfRule>
    <cfRule type="cellIs" dxfId="13" priority="24" stopIfTrue="1" operator="equal">
      <formula>0</formula>
    </cfRule>
  </conditionalFormatting>
  <conditionalFormatting sqref="S47:T47 S26 S17:S20 S48">
    <cfRule type="cellIs" dxfId="12" priority="23" stopIfTrue="1" operator="equal">
      <formula>0</formula>
    </cfRule>
  </conditionalFormatting>
  <conditionalFormatting sqref="S33">
    <cfRule type="expression" dxfId="11" priority="28" stopIfTrue="1">
      <formula>ISERROR($S$41)</formula>
    </cfRule>
  </conditionalFormatting>
  <conditionalFormatting sqref="S43">
    <cfRule type="expression" dxfId="10" priority="9" stopIfTrue="1">
      <formula>ISERROR($S$41)</formula>
    </cfRule>
  </conditionalFormatting>
  <conditionalFormatting sqref="S46">
    <cfRule type="expression" dxfId="9" priority="8" stopIfTrue="1">
      <formula>ISERROR($S$41)</formula>
    </cfRule>
  </conditionalFormatting>
  <conditionalFormatting sqref="S41">
    <cfRule type="containsErrors" dxfId="8" priority="6" stopIfTrue="1">
      <formula>ISERROR(S41)</formula>
    </cfRule>
    <cfRule type="cellIs" dxfId="7" priority="7" stopIfTrue="1" operator="equal">
      <formula>0</formula>
    </cfRule>
  </conditionalFormatting>
  <conditionalFormatting sqref="S32">
    <cfRule type="containsErrors" dxfId="6" priority="4" stopIfTrue="1">
      <formula>ISERROR(S32)</formula>
    </cfRule>
    <cfRule type="cellIs" dxfId="5" priority="5" stopIfTrue="1" operator="equal">
      <formula>0</formula>
    </cfRule>
  </conditionalFormatting>
  <conditionalFormatting sqref="O25">
    <cfRule type="cellIs" dxfId="4" priority="2" stopIfTrue="1" operator="equal">
      <formula>0</formula>
    </cfRule>
  </conditionalFormatting>
  <conditionalFormatting sqref="S25">
    <cfRule type="cellIs" dxfId="3" priority="1" stopIfTrue="1" operator="equal">
      <formula>0</formula>
    </cfRule>
  </conditionalFormatting>
  <hyperlinks>
    <hyperlink ref="G17:I17" location="'TRAFFIC VOLUME &amp; ACCIDENTS'!D10" display="Traffic Volume" xr:uid="{00000000-0004-0000-0100-000000000000}"/>
    <hyperlink ref="G18:K18" location="'TRAFFIC VOLUME &amp; ACCIDENTS'!I10" display="Traffic Accidents" xr:uid="{00000000-0004-0000-0100-000001000000}"/>
    <hyperlink ref="G19" location="'DETOUR AND F&amp;G'!A1" display="Detour Length" xr:uid="{00000000-0004-0000-0100-000002000000}"/>
    <hyperlink ref="G20" location="'DETOUR AND F&amp;G'!A1" display="Freight &amp; Goods" xr:uid="{00000000-0004-0000-0100-000003000000}"/>
    <hyperlink ref="G26" location="Structure!A1" display="Collapse" xr:uid="{00000000-0004-0000-0100-000004000000}"/>
    <hyperlink ref="G32:M32" location="'Roadway Width'!F12" display="Roadway Width" xr:uid="{00000000-0004-0000-0100-000005000000}"/>
    <hyperlink ref="I40" location="'Drainage Condition'!A1" display="Flow / Capacity Analysis" xr:uid="{00000000-0004-0000-0100-000006000000}"/>
    <hyperlink ref="I42" location="'Drainage Condition'!A1" display="Plugged " xr:uid="{00000000-0004-0000-0100-000007000000}"/>
    <hyperlink ref="I46" location="'Drainage Condition'!A1" display="NO SAFTY BARS" xr:uid="{00000000-0004-0000-0100-000008000000}"/>
    <hyperlink ref="I47" location="'Drainage Condition'!A1" display="NO END TREATMENTS" xr:uid="{00000000-0004-0000-0100-000009000000}"/>
    <hyperlink ref="I48" location="'Drainage Condition'!A1" display="Guardrail" xr:uid="{00000000-0004-0000-0100-00000A000000}"/>
    <hyperlink ref="G19:J19" location="'DETOUR AND F&amp;G'!F11" display="Detour Length" xr:uid="{00000000-0004-0000-0100-00000B000000}"/>
    <hyperlink ref="G20:J20" location="'DETOUR AND F&amp;G'!K11" display="Freight &amp; Goods" xr:uid="{00000000-0004-0000-0100-00000C000000}"/>
    <hyperlink ref="G25:N25" location="Structure!F7" display="Road Surface Rating - Culverts Only" xr:uid="{00000000-0004-0000-0100-00000D000000}"/>
    <hyperlink ref="I40:M40" location="'Drainage Condition'!I11" display="Flow / Capacity Analysis" xr:uid="{00000000-0004-0000-0100-00000E000000}"/>
    <hyperlink ref="I41:M41" location="'Drainage Condition'!D24" display="Embankment Erosion" xr:uid="{00000000-0004-0000-0100-00000F000000}"/>
    <hyperlink ref="I42:K42" location="'Drainage Condition'!D39" display="Plugged " xr:uid="{00000000-0004-0000-0100-000010000000}"/>
    <hyperlink ref="I46:L46" location="'Drainage Condition'!D50" display="NO SAFTY BARS" xr:uid="{00000000-0004-0000-0100-000011000000}"/>
    <hyperlink ref="I47:M47" location="'Drainage Condition'!D51" display="NO END TREATMENTS" xr:uid="{00000000-0004-0000-0100-000012000000}"/>
    <hyperlink ref="I48:K48" location="'Drainage Condition'!D52" display="Guardrail" xr:uid="{00000000-0004-0000-0100-000013000000}"/>
  </hyperlinks>
  <pageMargins left="0.42" right="0.39" top="0.5" bottom="0.4" header="0.3" footer="0.25"/>
  <pageSetup orientation="portrait" r:id="rId1"/>
  <headerFooter alignWithMargins="0">
    <oddFooter xml:space="preserve">&amp;L&amp;8&amp;F&amp;C&amp;6
</oddFooter>
  </headerFooter>
  <rowBreaks count="1" manualBreakCount="1">
    <brk id="57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3:L61"/>
  <sheetViews>
    <sheetView showGridLines="0" zoomScale="84" zoomScaleNormal="84" workbookViewId="0">
      <selection activeCell="D10" sqref="D10"/>
    </sheetView>
  </sheetViews>
  <sheetFormatPr defaultRowHeight="12.75" x14ac:dyDescent="0.2"/>
  <cols>
    <col min="1" max="1" width="2.5703125" style="75" customWidth="1"/>
    <col min="2" max="12" width="9.28515625" style="75" customWidth="1"/>
    <col min="13" max="16384" width="9.140625" style="75"/>
  </cols>
  <sheetData>
    <row r="3" spans="2:12" ht="13.5" thickBot="1" x14ac:dyDescent="0.25"/>
    <row r="4" spans="2:12" ht="13.5" thickTop="1" x14ac:dyDescent="0.2">
      <c r="B4" s="239"/>
      <c r="C4" s="240"/>
      <c r="D4" s="240"/>
      <c r="E4" s="240"/>
      <c r="F4" s="240"/>
      <c r="G4" s="240"/>
      <c r="H4" s="240"/>
      <c r="I4" s="240"/>
      <c r="J4" s="240"/>
      <c r="K4" s="240"/>
      <c r="L4" s="243"/>
    </row>
    <row r="5" spans="2:12" ht="12.75" customHeight="1" x14ac:dyDescent="0.2">
      <c r="B5" s="241"/>
      <c r="C5" s="76"/>
      <c r="D5" s="536" t="s">
        <v>27</v>
      </c>
      <c r="E5" s="536"/>
      <c r="F5" s="536"/>
      <c r="G5" s="536"/>
      <c r="H5" s="536"/>
      <c r="I5" s="77"/>
      <c r="J5" s="77"/>
      <c r="K5" s="79"/>
      <c r="L5" s="244"/>
    </row>
    <row r="6" spans="2:12" ht="12.75" customHeight="1" x14ac:dyDescent="0.2">
      <c r="B6" s="241"/>
      <c r="C6" s="76"/>
      <c r="D6" s="536"/>
      <c r="E6" s="536"/>
      <c r="F6" s="536"/>
      <c r="G6" s="536"/>
      <c r="H6" s="536"/>
      <c r="I6" s="79"/>
      <c r="J6" s="79"/>
      <c r="K6" s="79"/>
      <c r="L6" s="244"/>
    </row>
    <row r="7" spans="2:12" ht="15.75" x14ac:dyDescent="0.2">
      <c r="B7" s="241"/>
      <c r="C7" s="80"/>
      <c r="D7" s="80"/>
      <c r="E7" s="81"/>
      <c r="F7" s="79"/>
      <c r="G7" s="79"/>
      <c r="H7" s="79"/>
      <c r="I7" s="79"/>
      <c r="J7" s="79"/>
      <c r="K7" s="79"/>
      <c r="L7" s="244"/>
    </row>
    <row r="8" spans="2:12" x14ac:dyDescent="0.2">
      <c r="B8" s="241"/>
      <c r="C8" s="82" t="s">
        <v>28</v>
      </c>
      <c r="D8" s="455"/>
      <c r="E8" s="83"/>
      <c r="F8" s="79"/>
      <c r="G8" s="537" t="s">
        <v>29</v>
      </c>
      <c r="H8" s="537"/>
      <c r="I8" s="455"/>
      <c r="J8" s="79"/>
      <c r="K8" s="79"/>
      <c r="L8" s="244"/>
    </row>
    <row r="9" spans="2:12" x14ac:dyDescent="0.2">
      <c r="B9" s="241"/>
      <c r="C9" s="79"/>
      <c r="D9" s="79"/>
      <c r="E9" s="84"/>
      <c r="F9" s="79"/>
      <c r="G9" s="79"/>
      <c r="H9" s="79"/>
      <c r="I9" s="473" t="s">
        <v>221</v>
      </c>
      <c r="J9" s="397"/>
      <c r="K9" s="79"/>
      <c r="L9" s="245"/>
    </row>
    <row r="10" spans="2:12" x14ac:dyDescent="0.2">
      <c r="B10" s="241"/>
      <c r="C10" s="85" t="s">
        <v>30</v>
      </c>
      <c r="D10" s="86"/>
      <c r="E10" s="87"/>
      <c r="F10" s="79"/>
      <c r="G10" s="79"/>
      <c r="H10" s="85" t="s">
        <v>31</v>
      </c>
      <c r="I10" s="86"/>
      <c r="J10" s="79"/>
      <c r="K10" s="79"/>
      <c r="L10" s="244"/>
    </row>
    <row r="11" spans="2:12" x14ac:dyDescent="0.2">
      <c r="B11" s="241"/>
      <c r="C11" s="85" t="s">
        <v>32</v>
      </c>
      <c r="D11" s="86"/>
      <c r="E11" s="77"/>
      <c r="F11" s="79"/>
      <c r="G11" s="79"/>
      <c r="H11" s="85" t="s">
        <v>33</v>
      </c>
      <c r="I11" s="86"/>
      <c r="J11" s="79"/>
      <c r="K11" s="79"/>
      <c r="L11" s="246"/>
    </row>
    <row r="12" spans="2:12" x14ac:dyDescent="0.2">
      <c r="B12" s="447"/>
      <c r="C12" s="448" t="s">
        <v>34</v>
      </c>
      <c r="D12" s="86"/>
      <c r="E12" s="449" t="s">
        <v>35</v>
      </c>
      <c r="F12" s="79"/>
      <c r="G12" s="79"/>
      <c r="H12" s="85" t="s">
        <v>36</v>
      </c>
      <c r="I12" s="86"/>
      <c r="J12" s="79"/>
      <c r="K12" s="79"/>
      <c r="L12" s="246"/>
    </row>
    <row r="13" spans="2:12" ht="15" x14ac:dyDescent="0.2">
      <c r="B13" s="241"/>
      <c r="C13" s="248" t="s">
        <v>6</v>
      </c>
      <c r="D13" s="249">
        <f>E21</f>
        <v>0</v>
      </c>
      <c r="E13" s="79"/>
      <c r="F13" s="79"/>
      <c r="G13" s="79"/>
      <c r="H13" s="248" t="s">
        <v>6</v>
      </c>
      <c r="I13" s="249">
        <f>E50</f>
        <v>0</v>
      </c>
      <c r="J13" s="79"/>
      <c r="K13" s="79"/>
      <c r="L13" s="246"/>
    </row>
    <row r="14" spans="2:12" x14ac:dyDescent="0.2">
      <c r="B14" s="241"/>
      <c r="C14" s="79"/>
      <c r="D14" s="79"/>
      <c r="E14" s="79"/>
      <c r="F14" s="79"/>
      <c r="G14" s="79"/>
      <c r="H14" s="79"/>
      <c r="I14" s="79"/>
      <c r="J14" s="79"/>
      <c r="K14" s="79"/>
      <c r="L14" s="246"/>
    </row>
    <row r="15" spans="2:12" ht="13.5" thickBot="1" x14ac:dyDescent="0.25">
      <c r="B15" s="242"/>
      <c r="C15" s="238"/>
      <c r="D15" s="238"/>
      <c r="E15" s="238"/>
      <c r="F15" s="238"/>
      <c r="G15" s="238"/>
      <c r="H15" s="238"/>
      <c r="I15" s="238"/>
      <c r="J15" s="238"/>
      <c r="K15" s="238"/>
      <c r="L15" s="247"/>
    </row>
    <row r="16" spans="2:12" ht="13.5" thickTop="1" x14ac:dyDescent="0.2">
      <c r="B16" s="190"/>
      <c r="C16" s="191"/>
      <c r="D16" s="191"/>
      <c r="E16" s="191"/>
      <c r="F16" s="191"/>
      <c r="G16" s="191"/>
      <c r="H16" s="191"/>
      <c r="I16" s="191"/>
      <c r="J16" s="191"/>
      <c r="K16" s="191"/>
      <c r="L16" s="192"/>
    </row>
    <row r="17" spans="2:12" ht="20.25" x14ac:dyDescent="0.3">
      <c r="B17" s="193"/>
      <c r="C17" s="15"/>
      <c r="D17" s="540" t="s">
        <v>37</v>
      </c>
      <c r="E17" s="540"/>
      <c r="F17" s="540"/>
      <c r="G17" s="540"/>
      <c r="H17" s="15"/>
      <c r="I17" s="15"/>
      <c r="J17" s="15"/>
      <c r="K17" s="15"/>
      <c r="L17" s="194"/>
    </row>
    <row r="18" spans="2:12" x14ac:dyDescent="0.2">
      <c r="B18" s="193"/>
      <c r="C18" s="15"/>
      <c r="D18" s="15"/>
      <c r="E18" s="15"/>
      <c r="F18" s="15"/>
      <c r="G18" s="15"/>
      <c r="H18" s="15"/>
      <c r="I18" s="15"/>
      <c r="J18" s="15"/>
      <c r="K18" s="15"/>
      <c r="L18" s="194"/>
    </row>
    <row r="19" spans="2:12" ht="12.75" customHeight="1" x14ac:dyDescent="0.2">
      <c r="B19" s="193"/>
      <c r="C19" s="15"/>
      <c r="D19" s="15"/>
      <c r="E19" s="15"/>
      <c r="F19" s="15"/>
      <c r="G19" s="541" t="s">
        <v>38</v>
      </c>
      <c r="H19" s="542"/>
      <c r="I19" s="542"/>
      <c r="J19" s="542"/>
      <c r="K19" s="542"/>
      <c r="L19" s="543"/>
    </row>
    <row r="20" spans="2:12" x14ac:dyDescent="0.2">
      <c r="B20" s="195"/>
      <c r="C20" s="196"/>
      <c r="D20" s="196"/>
      <c r="E20" s="196"/>
      <c r="F20" s="196"/>
      <c r="G20" s="542"/>
      <c r="H20" s="542"/>
      <c r="I20" s="542"/>
      <c r="J20" s="542"/>
      <c r="K20" s="542"/>
      <c r="L20" s="543"/>
    </row>
    <row r="21" spans="2:12" x14ac:dyDescent="0.2">
      <c r="B21" s="544" t="s">
        <v>126</v>
      </c>
      <c r="C21" s="545"/>
      <c r="D21" s="546"/>
      <c r="E21" s="197">
        <f>C24</f>
        <v>0</v>
      </c>
      <c r="F21" s="196"/>
      <c r="G21" s="542"/>
      <c r="H21" s="542"/>
      <c r="I21" s="542"/>
      <c r="J21" s="542"/>
      <c r="K21" s="542"/>
      <c r="L21" s="543"/>
    </row>
    <row r="22" spans="2:12" x14ac:dyDescent="0.2">
      <c r="B22" s="195"/>
      <c r="C22" s="196"/>
      <c r="D22" s="196"/>
      <c r="E22" s="196"/>
      <c r="F22" s="196"/>
      <c r="G22" s="196"/>
      <c r="H22" s="196"/>
      <c r="I22" s="196"/>
      <c r="J22" s="196"/>
      <c r="K22" s="196"/>
      <c r="L22" s="198"/>
    </row>
    <row r="23" spans="2:12" ht="13.5" thickBot="1" x14ac:dyDescent="0.25">
      <c r="B23" s="538" t="s">
        <v>127</v>
      </c>
      <c r="C23" s="539"/>
      <c r="D23" s="539"/>
      <c r="E23" s="199"/>
      <c r="F23" s="199"/>
      <c r="G23" s="199"/>
      <c r="H23" s="199"/>
      <c r="I23" s="199"/>
      <c r="J23" s="199"/>
      <c r="K23" s="199"/>
      <c r="L23" s="198"/>
    </row>
    <row r="24" spans="2:12" ht="13.5" thickTop="1" x14ac:dyDescent="0.2">
      <c r="B24" s="195"/>
      <c r="C24" s="200">
        <f>IF(D10&lt;50,0,C25)</f>
        <v>0</v>
      </c>
      <c r="D24" s="196"/>
      <c r="E24" s="196"/>
      <c r="F24" s="201"/>
      <c r="G24" s="202"/>
      <c r="H24" s="203" t="s">
        <v>54</v>
      </c>
      <c r="I24" s="202"/>
      <c r="J24" s="204"/>
      <c r="K24" s="196"/>
      <c r="L24" s="198"/>
    </row>
    <row r="25" spans="2:12" x14ac:dyDescent="0.2">
      <c r="B25" s="195"/>
      <c r="C25" s="205">
        <f>IF(D10&lt;101,1,C26)</f>
        <v>1</v>
      </c>
      <c r="D25" s="196"/>
      <c r="E25" s="196"/>
      <c r="F25" s="206"/>
      <c r="G25" s="207"/>
      <c r="H25" s="207"/>
      <c r="I25" s="207"/>
      <c r="J25" s="208"/>
      <c r="K25" s="196"/>
      <c r="L25" s="198"/>
    </row>
    <row r="26" spans="2:12" x14ac:dyDescent="0.2">
      <c r="B26" s="195"/>
      <c r="C26" s="205">
        <f>IF(D10&lt;251,2,C27)</f>
        <v>2</v>
      </c>
      <c r="D26" s="196"/>
      <c r="E26" s="196"/>
      <c r="F26" s="206"/>
      <c r="G26" s="209" t="s">
        <v>56</v>
      </c>
      <c r="H26" s="207" t="s">
        <v>57</v>
      </c>
      <c r="I26" s="207"/>
      <c r="J26" s="210" t="s">
        <v>58</v>
      </c>
      <c r="K26" s="196"/>
      <c r="L26" s="198"/>
    </row>
    <row r="27" spans="2:12" x14ac:dyDescent="0.2">
      <c r="B27" s="195"/>
      <c r="C27" s="205">
        <f>IF(D10&lt;501,3,C28)</f>
        <v>3</v>
      </c>
      <c r="D27" s="196"/>
      <c r="E27" s="196"/>
      <c r="F27" s="211" t="s">
        <v>59</v>
      </c>
      <c r="G27" s="207"/>
      <c r="H27" s="212" t="s">
        <v>60</v>
      </c>
      <c r="I27" s="207"/>
      <c r="J27" s="213" t="s">
        <v>61</v>
      </c>
      <c r="K27" s="196"/>
      <c r="L27" s="198"/>
    </row>
    <row r="28" spans="2:12" x14ac:dyDescent="0.2">
      <c r="B28" s="195"/>
      <c r="C28" s="205">
        <f>IF(D10&lt;751,4,C29)</f>
        <v>4</v>
      </c>
      <c r="D28" s="196"/>
      <c r="E28" s="196"/>
      <c r="F28" s="214"/>
      <c r="G28" s="207"/>
      <c r="H28" s="215"/>
      <c r="I28" s="207"/>
      <c r="J28" s="210"/>
      <c r="K28" s="196"/>
      <c r="L28" s="198"/>
    </row>
    <row r="29" spans="2:12" ht="13.5" thickBot="1" x14ac:dyDescent="0.25">
      <c r="B29" s="195"/>
      <c r="C29" s="216">
        <f>IF(D10&gt;750,5,B29)</f>
        <v>0</v>
      </c>
      <c r="D29" s="196"/>
      <c r="E29" s="196"/>
      <c r="F29" s="217" t="s">
        <v>128</v>
      </c>
      <c r="G29" s="207"/>
      <c r="H29" s="218" t="s">
        <v>129</v>
      </c>
      <c r="I29" s="207"/>
      <c r="J29" s="210">
        <v>0</v>
      </c>
      <c r="K29" s="196"/>
      <c r="L29" s="198"/>
    </row>
    <row r="30" spans="2:12" ht="13.5" thickTop="1" x14ac:dyDescent="0.2">
      <c r="B30" s="195"/>
      <c r="C30" s="196"/>
      <c r="D30" s="196"/>
      <c r="E30" s="196"/>
      <c r="F30" s="217" t="s">
        <v>130</v>
      </c>
      <c r="G30" s="207"/>
      <c r="H30" s="219" t="s">
        <v>131</v>
      </c>
      <c r="I30" s="207"/>
      <c r="J30" s="210">
        <v>1</v>
      </c>
      <c r="K30" s="196"/>
      <c r="L30" s="198"/>
    </row>
    <row r="31" spans="2:12" x14ac:dyDescent="0.2">
      <c r="B31" s="195"/>
      <c r="C31" s="196"/>
      <c r="D31" s="196"/>
      <c r="E31" s="196"/>
      <c r="F31" s="217" t="s">
        <v>132</v>
      </c>
      <c r="G31" s="207"/>
      <c r="H31" s="219" t="s">
        <v>133</v>
      </c>
      <c r="I31" s="207"/>
      <c r="J31" s="210">
        <v>2</v>
      </c>
      <c r="K31" s="196"/>
      <c r="L31" s="198"/>
    </row>
    <row r="32" spans="2:12" x14ac:dyDescent="0.2">
      <c r="B32" s="195"/>
      <c r="C32" s="196"/>
      <c r="D32" s="196"/>
      <c r="E32" s="196"/>
      <c r="F32" s="217" t="s">
        <v>134</v>
      </c>
      <c r="G32" s="207"/>
      <c r="H32" s="219" t="s">
        <v>135</v>
      </c>
      <c r="I32" s="207"/>
      <c r="J32" s="210">
        <v>3</v>
      </c>
      <c r="K32" s="196"/>
      <c r="L32" s="198"/>
    </row>
    <row r="33" spans="2:12" x14ac:dyDescent="0.2">
      <c r="B33" s="195"/>
      <c r="C33" s="196"/>
      <c r="D33" s="196"/>
      <c r="E33" s="196"/>
      <c r="F33" s="217" t="s">
        <v>136</v>
      </c>
      <c r="G33" s="207"/>
      <c r="H33" s="219" t="s">
        <v>137</v>
      </c>
      <c r="I33" s="207"/>
      <c r="J33" s="210">
        <v>4</v>
      </c>
      <c r="K33" s="196"/>
      <c r="L33" s="198"/>
    </row>
    <row r="34" spans="2:12" x14ac:dyDescent="0.2">
      <c r="B34" s="195"/>
      <c r="C34" s="196"/>
      <c r="D34" s="196"/>
      <c r="E34" s="196"/>
      <c r="F34" s="220" t="s">
        <v>138</v>
      </c>
      <c r="G34" s="221"/>
      <c r="H34" s="222" t="s">
        <v>139</v>
      </c>
      <c r="I34" s="221"/>
      <c r="J34" s="223">
        <v>5</v>
      </c>
      <c r="K34" s="196"/>
      <c r="L34" s="198"/>
    </row>
    <row r="35" spans="2:12" x14ac:dyDescent="0.2">
      <c r="B35" s="195"/>
      <c r="C35" s="196"/>
      <c r="D35" s="196"/>
      <c r="E35" s="199"/>
      <c r="F35" s="199"/>
      <c r="G35" s="199"/>
      <c r="H35" s="199"/>
      <c r="I35" s="199"/>
      <c r="J35" s="199"/>
      <c r="K35" s="199"/>
      <c r="L35" s="198"/>
    </row>
    <row r="36" spans="2:12" x14ac:dyDescent="0.2">
      <c r="B36" s="195"/>
      <c r="C36" s="199"/>
      <c r="D36" s="199"/>
      <c r="E36" s="199"/>
      <c r="F36" s="199"/>
      <c r="G36" s="199"/>
      <c r="H36" s="199"/>
      <c r="I36" s="199"/>
      <c r="J36" s="199"/>
      <c r="K36" s="199"/>
      <c r="L36" s="198"/>
    </row>
    <row r="37" spans="2:12" x14ac:dyDescent="0.2">
      <c r="B37" s="195"/>
      <c r="C37" s="196" t="s">
        <v>52</v>
      </c>
      <c r="D37" s="196"/>
      <c r="E37" s="196"/>
      <c r="F37" s="196" t="s">
        <v>39</v>
      </c>
      <c r="G37" s="196"/>
      <c r="H37" s="196" t="s">
        <v>40</v>
      </c>
      <c r="I37" s="199"/>
      <c r="J37" s="196" t="s">
        <v>40</v>
      </c>
      <c r="K37" s="196"/>
      <c r="L37" s="198"/>
    </row>
    <row r="38" spans="2:12" x14ac:dyDescent="0.2">
      <c r="B38" s="195"/>
      <c r="C38" s="196"/>
      <c r="D38" s="196"/>
      <c r="E38" s="196"/>
      <c r="F38" s="196" t="s">
        <v>41</v>
      </c>
      <c r="G38" s="224"/>
      <c r="H38" s="196" t="s">
        <v>42</v>
      </c>
      <c r="I38" s="196"/>
      <c r="J38" s="196" t="s">
        <v>43</v>
      </c>
      <c r="K38" s="196"/>
      <c r="L38" s="198"/>
    </row>
    <row r="39" spans="2:12" x14ac:dyDescent="0.2">
      <c r="B39" s="195"/>
      <c r="C39" s="196"/>
      <c r="D39" s="196"/>
      <c r="E39" s="196"/>
      <c r="F39" s="196" t="s">
        <v>44</v>
      </c>
      <c r="G39" s="224"/>
      <c r="H39" s="196" t="s">
        <v>45</v>
      </c>
      <c r="I39" s="196"/>
      <c r="J39" s="196" t="s">
        <v>45</v>
      </c>
      <c r="K39" s="196"/>
      <c r="L39" s="198"/>
    </row>
    <row r="40" spans="2:12" x14ac:dyDescent="0.2">
      <c r="B40" s="195"/>
      <c r="C40" s="196"/>
      <c r="D40" s="196"/>
      <c r="E40" s="196" t="s">
        <v>7</v>
      </c>
      <c r="F40" s="225">
        <f>I10</f>
        <v>0</v>
      </c>
      <c r="G40" s="226"/>
      <c r="H40" s="225">
        <f>I11</f>
        <v>0</v>
      </c>
      <c r="I40" s="226"/>
      <c r="J40" s="225">
        <f>I12</f>
        <v>0</v>
      </c>
      <c r="K40" s="226"/>
      <c r="L40" s="198"/>
    </row>
    <row r="41" spans="2:12" x14ac:dyDescent="0.2">
      <c r="B41" s="195"/>
      <c r="C41" s="196"/>
      <c r="D41" s="196"/>
      <c r="E41" s="196" t="s">
        <v>46</v>
      </c>
      <c r="F41" s="226" t="s">
        <v>47</v>
      </c>
      <c r="G41" s="196"/>
      <c r="H41" s="226" t="s">
        <v>48</v>
      </c>
      <c r="I41" s="196"/>
      <c r="J41" s="226" t="s">
        <v>49</v>
      </c>
      <c r="K41" s="226"/>
      <c r="L41" s="198"/>
    </row>
    <row r="42" spans="2:12" x14ac:dyDescent="0.2">
      <c r="B42" s="195"/>
      <c r="C42" s="196"/>
      <c r="D42" s="196"/>
      <c r="E42" s="227" t="s">
        <v>50</v>
      </c>
      <c r="F42" s="228">
        <f>F40*3</f>
        <v>0</v>
      </c>
      <c r="G42" s="226"/>
      <c r="H42" s="228">
        <f>H40*10</f>
        <v>0</v>
      </c>
      <c r="I42" s="226"/>
      <c r="J42" s="228">
        <f>J40*25</f>
        <v>0</v>
      </c>
      <c r="K42" s="229">
        <f>F42+H42+J42</f>
        <v>0</v>
      </c>
      <c r="L42" s="198"/>
    </row>
    <row r="43" spans="2:12" x14ac:dyDescent="0.2">
      <c r="B43" s="195"/>
      <c r="C43" s="196"/>
      <c r="D43" s="196"/>
      <c r="E43" s="196"/>
      <c r="F43" s="196"/>
      <c r="G43" s="196"/>
      <c r="H43" s="196"/>
      <c r="I43" s="196"/>
      <c r="J43" s="196"/>
      <c r="K43" s="230" t="s">
        <v>51</v>
      </c>
      <c r="L43" s="198"/>
    </row>
    <row r="44" spans="2:12" x14ac:dyDescent="0.2">
      <c r="B44" s="195"/>
      <c r="C44" s="196"/>
      <c r="D44" s="196"/>
      <c r="E44" s="196"/>
      <c r="F44" s="196"/>
      <c r="G44" s="196"/>
      <c r="H44" s="196"/>
      <c r="I44" s="196"/>
      <c r="J44" s="196"/>
      <c r="K44" s="196"/>
      <c r="L44" s="198"/>
    </row>
    <row r="45" spans="2:12" x14ac:dyDescent="0.2">
      <c r="B45" s="195"/>
      <c r="C45" s="196"/>
      <c r="D45" s="196"/>
      <c r="E45" s="227" t="s">
        <v>50</v>
      </c>
      <c r="F45" s="226">
        <f>K42</f>
        <v>0</v>
      </c>
      <c r="G45" s="226">
        <v>3</v>
      </c>
      <c r="H45" s="231">
        <f>D12</f>
        <v>0</v>
      </c>
      <c r="I45" s="226" t="s">
        <v>50</v>
      </c>
      <c r="J45" s="232">
        <f>IF(K42="",0,K42/3)</f>
        <v>0</v>
      </c>
      <c r="K45" s="232"/>
      <c r="L45" s="198"/>
    </row>
    <row r="46" spans="2:12" x14ac:dyDescent="0.2">
      <c r="B46" s="195"/>
      <c r="C46" s="196"/>
      <c r="D46" s="196"/>
      <c r="E46" s="196"/>
      <c r="F46" s="196" t="s">
        <v>51</v>
      </c>
      <c r="G46" s="196"/>
      <c r="H46" s="196" t="s">
        <v>53</v>
      </c>
      <c r="I46" s="196"/>
      <c r="J46" s="196"/>
      <c r="K46" s="196"/>
      <c r="L46" s="198"/>
    </row>
    <row r="47" spans="2:12" x14ac:dyDescent="0.2">
      <c r="B47" s="195"/>
      <c r="C47" s="196"/>
      <c r="D47" s="196"/>
      <c r="E47" s="199"/>
      <c r="F47" s="199"/>
      <c r="G47" s="199"/>
      <c r="H47" s="196" t="s">
        <v>55</v>
      </c>
      <c r="I47" s="196"/>
      <c r="J47" s="196"/>
      <c r="K47" s="196"/>
      <c r="L47" s="198"/>
    </row>
    <row r="48" spans="2:12" x14ac:dyDescent="0.2">
      <c r="B48" s="195"/>
      <c r="C48" s="199"/>
      <c r="D48" s="199"/>
      <c r="E48" s="199"/>
      <c r="F48" s="196"/>
      <c r="G48" s="196"/>
      <c r="H48" s="196"/>
      <c r="I48" s="196"/>
      <c r="J48" s="196"/>
      <c r="K48" s="196"/>
      <c r="L48" s="198"/>
    </row>
    <row r="49" spans="2:12" ht="13.5" thickBot="1" x14ac:dyDescent="0.25">
      <c r="B49" s="195"/>
      <c r="C49" s="233"/>
      <c r="D49" s="199"/>
      <c r="E49" s="234" t="s">
        <v>140</v>
      </c>
      <c r="F49" s="234"/>
      <c r="G49" s="224"/>
      <c r="H49" s="224"/>
      <c r="I49" s="196"/>
      <c r="J49" s="196"/>
      <c r="K49" s="196"/>
      <c r="L49" s="198"/>
    </row>
    <row r="50" spans="2:12" ht="13.5" thickTop="1" x14ac:dyDescent="0.2">
      <c r="B50" s="195"/>
      <c r="C50" s="233" t="s">
        <v>141</v>
      </c>
      <c r="D50" s="199"/>
      <c r="E50" s="197">
        <f>IF(J45=0,0,F50)</f>
        <v>0</v>
      </c>
      <c r="F50" s="200">
        <f>IF(J45&lt;4,0,F51)</f>
        <v>0</v>
      </c>
      <c r="G50" s="196"/>
      <c r="H50" s="196"/>
      <c r="I50" s="199"/>
      <c r="J50" s="199"/>
      <c r="K50" s="196"/>
      <c r="L50" s="198"/>
    </row>
    <row r="51" spans="2:12" x14ac:dyDescent="0.2">
      <c r="B51" s="195"/>
      <c r="C51" s="196"/>
      <c r="D51" s="196"/>
      <c r="E51" s="196"/>
      <c r="F51" s="205">
        <f>IF(J45&lt;7,1,F52)</f>
        <v>1</v>
      </c>
      <c r="G51" s="196"/>
      <c r="H51" s="196"/>
      <c r="I51" s="196"/>
      <c r="J51" s="196"/>
      <c r="K51" s="196"/>
      <c r="L51" s="198"/>
    </row>
    <row r="52" spans="2:12" x14ac:dyDescent="0.2">
      <c r="B52" s="195"/>
      <c r="C52" s="196"/>
      <c r="D52" s="196"/>
      <c r="E52" s="196"/>
      <c r="F52" s="205">
        <f>IF($J$45&lt;10,2,F53)</f>
        <v>2</v>
      </c>
      <c r="G52" s="196"/>
      <c r="H52" s="196"/>
      <c r="I52" s="196"/>
      <c r="J52" s="196"/>
      <c r="K52" s="196"/>
      <c r="L52" s="198"/>
    </row>
    <row r="53" spans="2:12" x14ac:dyDescent="0.2">
      <c r="B53" s="195"/>
      <c r="C53" s="196"/>
      <c r="D53" s="196"/>
      <c r="E53" s="196"/>
      <c r="F53" s="205">
        <f>IF($J$45&lt;13,3,F54)</f>
        <v>3</v>
      </c>
      <c r="G53" s="196"/>
      <c r="H53" s="196"/>
      <c r="I53" s="196"/>
      <c r="J53" s="196"/>
      <c r="K53" s="196"/>
      <c r="L53" s="198"/>
    </row>
    <row r="54" spans="2:12" x14ac:dyDescent="0.2">
      <c r="B54" s="195"/>
      <c r="C54" s="196"/>
      <c r="D54" s="196"/>
      <c r="E54" s="196"/>
      <c r="F54" s="205">
        <f>IF($J$45&lt;=15,4,F55)</f>
        <v>4</v>
      </c>
      <c r="G54" s="196"/>
      <c r="H54" s="196"/>
      <c r="I54" s="196"/>
      <c r="J54" s="196"/>
      <c r="K54" s="196"/>
      <c r="L54" s="198"/>
    </row>
    <row r="55" spans="2:12" ht="13.5" thickBot="1" x14ac:dyDescent="0.25">
      <c r="B55" s="195"/>
      <c r="C55" s="196"/>
      <c r="D55" s="196"/>
      <c r="E55" s="196"/>
      <c r="F55" s="216" t="str">
        <f>IF($J$45&gt;15,5,"")</f>
        <v/>
      </c>
      <c r="G55" s="196"/>
      <c r="H55" s="196"/>
      <c r="I55" s="196"/>
      <c r="J55" s="196"/>
      <c r="K55" s="196"/>
      <c r="L55" s="198"/>
    </row>
    <row r="56" spans="2:12" ht="13.5" thickTop="1" x14ac:dyDescent="0.2">
      <c r="B56" s="195"/>
      <c r="C56" s="196"/>
      <c r="D56" s="196"/>
      <c r="E56" s="196"/>
      <c r="F56" s="196"/>
      <c r="G56" s="196"/>
      <c r="H56" s="196"/>
      <c r="I56" s="196"/>
      <c r="J56" s="196"/>
      <c r="K56" s="196"/>
      <c r="L56" s="198"/>
    </row>
    <row r="57" spans="2:12" x14ac:dyDescent="0.2">
      <c r="B57" s="195"/>
      <c r="C57" s="196"/>
      <c r="D57" s="196"/>
      <c r="E57" s="196"/>
      <c r="F57" s="196"/>
      <c r="G57" s="196"/>
      <c r="H57" s="196"/>
      <c r="I57" s="196"/>
      <c r="J57" s="196"/>
      <c r="K57" s="196"/>
      <c r="L57" s="198"/>
    </row>
    <row r="58" spans="2:12" x14ac:dyDescent="0.2">
      <c r="B58" s="195"/>
      <c r="C58" s="196"/>
      <c r="D58" s="196"/>
      <c r="E58" s="196"/>
      <c r="F58" s="196"/>
      <c r="G58" s="196"/>
      <c r="H58" s="196"/>
      <c r="I58" s="196"/>
      <c r="J58" s="196"/>
      <c r="K58" s="196"/>
      <c r="L58" s="198"/>
    </row>
    <row r="59" spans="2:12" x14ac:dyDescent="0.2">
      <c r="B59" s="195"/>
      <c r="C59" s="196"/>
      <c r="D59" s="196"/>
      <c r="E59" s="196"/>
      <c r="F59" s="196"/>
      <c r="G59" s="196"/>
      <c r="H59" s="196"/>
      <c r="I59" s="196"/>
      <c r="J59" s="196"/>
      <c r="K59" s="196"/>
      <c r="L59" s="198"/>
    </row>
    <row r="60" spans="2:12" ht="13.5" thickBot="1" x14ac:dyDescent="0.25">
      <c r="B60" s="235"/>
      <c r="C60" s="236"/>
      <c r="D60" s="236"/>
      <c r="E60" s="236"/>
      <c r="F60" s="236"/>
      <c r="G60" s="236"/>
      <c r="H60" s="236"/>
      <c r="I60" s="236"/>
      <c r="J60" s="236"/>
      <c r="K60" s="236"/>
      <c r="L60" s="237"/>
    </row>
    <row r="61" spans="2:12" ht="13.5" thickTop="1" x14ac:dyDescent="0.2"/>
  </sheetData>
  <sheetProtection password="EC65" sheet="1" selectLockedCells="1"/>
  <mergeCells count="6">
    <mergeCell ref="D5:H6"/>
    <mergeCell ref="G8:H8"/>
    <mergeCell ref="B23:D23"/>
    <mergeCell ref="D17:G17"/>
    <mergeCell ref="G19:L21"/>
    <mergeCell ref="B21:D21"/>
  </mergeCells>
  <phoneticPr fontId="21" type="noConversion"/>
  <pageMargins left="0.7" right="0.7" top="0.75" bottom="0.75" header="0.3" footer="0.3"/>
  <pageSetup orientation="portrait" verticalDpi="12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41" r:id="rId4">
          <objectPr defaultSize="0" autoLine="0" dde="1" r:id="rId5">
            <anchor moveWithCells="1">
              <from>
                <xdr:col>5</xdr:col>
                <xdr:colOff>438150</xdr:colOff>
                <xdr:row>44</xdr:row>
                <xdr:rowOff>19050</xdr:rowOff>
              </from>
              <to>
                <xdr:col>5</xdr:col>
                <xdr:colOff>561975</xdr:colOff>
                <xdr:row>44</xdr:row>
                <xdr:rowOff>142875</xdr:rowOff>
              </to>
            </anchor>
          </objectPr>
        </oleObject>
      </mc:Choice>
      <mc:Fallback>
        <oleObject progId="Equation.3" shapeId="1041" r:id="rId4"/>
      </mc:Fallback>
    </mc:AlternateContent>
    <mc:AlternateContent xmlns:mc="http://schemas.openxmlformats.org/markup-compatibility/2006">
      <mc:Choice Requires="x14">
        <oleObject progId="Equation.3" shapeId="1042" r:id="rId6">
          <objectPr defaultSize="0" autoLine="0" dde="1" r:id="rId5">
            <anchor moveWithCells="1">
              <from>
                <xdr:col>6</xdr:col>
                <xdr:colOff>523875</xdr:colOff>
                <xdr:row>44</xdr:row>
                <xdr:rowOff>38100</xdr:rowOff>
              </from>
              <to>
                <xdr:col>7</xdr:col>
                <xdr:colOff>28575</xdr:colOff>
                <xdr:row>45</xdr:row>
                <xdr:rowOff>0</xdr:rowOff>
              </to>
            </anchor>
          </objectPr>
        </oleObject>
      </mc:Choice>
      <mc:Fallback>
        <oleObject progId="Equation.3" shapeId="1042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3:N35"/>
  <sheetViews>
    <sheetView showGridLines="0" zoomScale="120" workbookViewId="0">
      <selection activeCell="K11" activeCellId="1" sqref="F11 K11:K15"/>
    </sheetView>
  </sheetViews>
  <sheetFormatPr defaultRowHeight="12.75" x14ac:dyDescent="0.2"/>
  <cols>
    <col min="1" max="1" width="2.42578125" style="75" customWidth="1"/>
    <col min="2" max="4" width="6.5703125" style="75" customWidth="1"/>
    <col min="5" max="5" width="8.140625" style="75" customWidth="1"/>
    <col min="6" max="14" width="6.5703125" style="75" customWidth="1"/>
    <col min="15" max="16384" width="9.140625" style="75"/>
  </cols>
  <sheetData>
    <row r="3" spans="2:14" ht="13.5" thickBot="1" x14ac:dyDescent="0.25"/>
    <row r="4" spans="2:14" ht="15.75" customHeight="1" thickTop="1" x14ac:dyDescent="0.2">
      <c r="B4" s="129"/>
      <c r="C4" s="131"/>
      <c r="D4" s="132"/>
      <c r="E4" s="547" t="s">
        <v>74</v>
      </c>
      <c r="F4" s="547"/>
      <c r="G4" s="547"/>
      <c r="H4" s="547"/>
      <c r="I4" s="547"/>
      <c r="J4" s="547"/>
      <c r="K4" s="547"/>
      <c r="L4" s="130"/>
      <c r="M4" s="130"/>
      <c r="N4" s="133"/>
    </row>
    <row r="5" spans="2:14" ht="15.75" customHeight="1" x14ac:dyDescent="0.2">
      <c r="B5" s="134"/>
      <c r="C5" s="76"/>
      <c r="D5" s="76"/>
      <c r="E5" s="548"/>
      <c r="F5" s="548"/>
      <c r="G5" s="548"/>
      <c r="H5" s="548"/>
      <c r="I5" s="548"/>
      <c r="J5" s="548"/>
      <c r="K5" s="548"/>
      <c r="L5" s="88"/>
      <c r="M5" s="79"/>
      <c r="N5" s="145"/>
    </row>
    <row r="6" spans="2:14" x14ac:dyDescent="0.2">
      <c r="B6" s="134"/>
      <c r="C6" s="88"/>
      <c r="D6" s="77"/>
      <c r="E6" s="77"/>
      <c r="F6" s="77"/>
      <c r="G6" s="77"/>
      <c r="H6" s="454"/>
      <c r="I6" s="77"/>
      <c r="J6" s="77"/>
      <c r="K6" s="79"/>
      <c r="L6" s="90"/>
      <c r="M6" s="79"/>
      <c r="N6" s="145"/>
    </row>
    <row r="7" spans="2:14" x14ac:dyDescent="0.2">
      <c r="B7" s="134"/>
      <c r="C7" s="79"/>
      <c r="D7" s="549" t="s">
        <v>70</v>
      </c>
      <c r="E7" s="549"/>
      <c r="F7" s="549"/>
      <c r="G7" s="549"/>
      <c r="H7" s="91"/>
      <c r="I7" s="91"/>
      <c r="J7" s="92" t="s">
        <v>63</v>
      </c>
      <c r="K7" s="93"/>
      <c r="L7" s="93"/>
      <c r="M7" s="94"/>
      <c r="N7" s="145"/>
    </row>
    <row r="8" spans="2:14" ht="12.75" customHeight="1" x14ac:dyDescent="0.2">
      <c r="B8" s="134"/>
      <c r="C8" s="283"/>
      <c r="D8" s="79"/>
      <c r="E8" s="79"/>
      <c r="F8" s="79"/>
      <c r="G8" s="79"/>
      <c r="H8" s="79"/>
      <c r="I8" s="79"/>
      <c r="J8" s="550" t="s">
        <v>64</v>
      </c>
      <c r="K8" s="550"/>
      <c r="L8" s="550"/>
      <c r="M8" s="79"/>
      <c r="N8" s="145"/>
    </row>
    <row r="9" spans="2:14" ht="12.75" customHeight="1" x14ac:dyDescent="0.2">
      <c r="B9" s="134"/>
      <c r="C9" s="283"/>
      <c r="D9" s="79"/>
      <c r="E9" s="79"/>
      <c r="F9" s="79"/>
      <c r="G9" s="79"/>
      <c r="H9" s="79"/>
      <c r="I9" s="79"/>
      <c r="J9" s="551"/>
      <c r="K9" s="551"/>
      <c r="L9" s="551"/>
      <c r="M9" s="79"/>
      <c r="N9" s="145"/>
    </row>
    <row r="10" spans="2:14" x14ac:dyDescent="0.2">
      <c r="B10" s="134"/>
      <c r="C10" s="95"/>
      <c r="D10" s="146"/>
      <c r="E10" s="96"/>
      <c r="F10" s="96"/>
      <c r="G10" s="79"/>
      <c r="H10" s="454"/>
      <c r="I10" s="96"/>
      <c r="J10" s="97" t="s">
        <v>65</v>
      </c>
      <c r="K10" s="98"/>
      <c r="L10" s="97" t="s">
        <v>66</v>
      </c>
      <c r="M10" s="79"/>
      <c r="N10" s="145"/>
    </row>
    <row r="11" spans="2:14" x14ac:dyDescent="0.2">
      <c r="B11" s="136"/>
      <c r="C11" s="552" t="s">
        <v>71</v>
      </c>
      <c r="D11" s="553"/>
      <c r="E11" s="554"/>
      <c r="F11" s="86"/>
      <c r="G11" s="393" t="s">
        <v>2</v>
      </c>
      <c r="H11" s="85"/>
      <c r="I11" s="454"/>
      <c r="J11" s="99" t="s">
        <v>67</v>
      </c>
      <c r="K11" s="100"/>
      <c r="L11" s="101" t="str">
        <f>IF(K11&lt;&gt;0,1,"")</f>
        <v/>
      </c>
      <c r="M11" s="102" t="str">
        <f>IF(K11&lt;&gt;"",1,"")</f>
        <v/>
      </c>
      <c r="N11" s="145"/>
    </row>
    <row r="12" spans="2:14" ht="13.5" thickBot="1" x14ac:dyDescent="0.25">
      <c r="B12" s="136"/>
      <c r="C12" s="77"/>
      <c r="D12" s="103"/>
      <c r="E12" s="104"/>
      <c r="F12" s="101"/>
      <c r="G12" s="79"/>
      <c r="H12" s="472"/>
      <c r="I12" s="105"/>
      <c r="J12" s="99" t="s">
        <v>68</v>
      </c>
      <c r="K12" s="100"/>
      <c r="L12" s="101" t="str">
        <f>IF(K12&lt;&gt;0,2,"")</f>
        <v/>
      </c>
      <c r="M12" s="102" t="str">
        <f>IF(K12&lt;&gt;"",1,"")</f>
        <v/>
      </c>
      <c r="N12" s="145"/>
    </row>
    <row r="13" spans="2:14" ht="14.25" thickTop="1" thickBot="1" x14ac:dyDescent="0.25">
      <c r="B13" s="136"/>
      <c r="C13" s="77"/>
      <c r="D13" s="106"/>
      <c r="E13" s="106" t="s">
        <v>6</v>
      </c>
      <c r="F13" s="122">
        <f>IF(F11&gt;5,5,F11)</f>
        <v>0</v>
      </c>
      <c r="G13" s="79"/>
      <c r="H13" s="77"/>
      <c r="I13" s="77"/>
      <c r="J13" s="99" t="s">
        <v>69</v>
      </c>
      <c r="K13" s="100"/>
      <c r="L13" s="101" t="str">
        <f>IF(K13&lt;&gt;0,3,"")</f>
        <v/>
      </c>
      <c r="M13" s="102" t="str">
        <f>IF(K13&lt;&gt;"",1,"")</f>
        <v/>
      </c>
      <c r="N13" s="145"/>
    </row>
    <row r="14" spans="2:14" ht="13.5" thickTop="1" x14ac:dyDescent="0.2">
      <c r="B14" s="136"/>
      <c r="C14" s="77"/>
      <c r="D14" s="79"/>
      <c r="E14" s="79"/>
      <c r="F14" s="101"/>
      <c r="G14" s="79"/>
      <c r="H14" s="79"/>
      <c r="I14" s="101" t="str">
        <f>IF(SUM(I12,I11)&gt;50,"No Greater than 50","")</f>
        <v/>
      </c>
      <c r="J14" s="99" t="s">
        <v>73</v>
      </c>
      <c r="K14" s="100"/>
      <c r="L14" s="101" t="str">
        <f>IF(K14&lt;&gt;0,4,"")</f>
        <v/>
      </c>
      <c r="M14" s="102" t="str">
        <f>IF(K14&lt;&gt;"",1,"")</f>
        <v/>
      </c>
      <c r="N14" s="145"/>
    </row>
    <row r="15" spans="2:14" x14ac:dyDescent="0.2">
      <c r="B15" s="136"/>
      <c r="C15" s="77"/>
      <c r="D15" s="79"/>
      <c r="E15" s="79"/>
      <c r="F15" s="101"/>
      <c r="G15" s="79"/>
      <c r="H15" s="79"/>
      <c r="I15" s="101"/>
      <c r="J15" s="99" t="s">
        <v>72</v>
      </c>
      <c r="K15" s="100"/>
      <c r="L15" s="101" t="str">
        <f>IF(K15&lt;&gt;0,5,"")</f>
        <v/>
      </c>
      <c r="M15" s="102"/>
      <c r="N15" s="145"/>
    </row>
    <row r="16" spans="2:14" x14ac:dyDescent="0.2">
      <c r="B16" s="134"/>
      <c r="C16" s="107"/>
      <c r="D16" s="96"/>
      <c r="E16" s="108"/>
      <c r="F16" s="108"/>
      <c r="G16" s="108"/>
      <c r="H16" s="109"/>
      <c r="I16" s="109"/>
      <c r="J16" s="77"/>
      <c r="K16" s="77"/>
      <c r="L16" s="110">
        <f>IF(COUNT(M11:M15)&gt;1,0,SUM(L11:L15))</f>
        <v>0</v>
      </c>
      <c r="M16" s="79"/>
      <c r="N16" s="145"/>
    </row>
    <row r="17" spans="2:14" ht="13.5" thickBot="1" x14ac:dyDescent="0.25">
      <c r="B17" s="137"/>
      <c r="C17" s="139"/>
      <c r="D17" s="140"/>
      <c r="E17" s="141"/>
      <c r="F17" s="141"/>
      <c r="G17" s="141"/>
      <c r="H17" s="142"/>
      <c r="I17" s="138"/>
      <c r="J17" s="138"/>
      <c r="K17" s="138"/>
      <c r="L17" s="138"/>
      <c r="M17" s="138"/>
      <c r="N17" s="143"/>
    </row>
    <row r="18" spans="2:14" ht="13.5" thickTop="1" x14ac:dyDescent="0.2">
      <c r="B18" s="121"/>
      <c r="C18" s="117"/>
      <c r="D18" s="118"/>
      <c r="E18" s="119"/>
      <c r="F18" s="119"/>
      <c r="G18" s="119"/>
      <c r="H18" s="120"/>
      <c r="I18" s="121"/>
      <c r="J18" s="121"/>
      <c r="K18" s="121"/>
      <c r="L18" s="121"/>
      <c r="M18" s="121"/>
      <c r="N18" s="121"/>
    </row>
    <row r="19" spans="2:14" x14ac:dyDescent="0.2">
      <c r="B19" s="78"/>
      <c r="C19" s="111"/>
      <c r="D19" s="112"/>
      <c r="E19" s="113"/>
      <c r="F19" s="113"/>
      <c r="G19" s="113"/>
      <c r="H19" s="114"/>
      <c r="I19" s="78"/>
      <c r="J19" s="78"/>
      <c r="K19" s="78"/>
      <c r="L19" s="78"/>
      <c r="M19" s="78"/>
      <c r="N19" s="78"/>
    </row>
    <row r="20" spans="2:14" ht="15.75" x14ac:dyDescent="0.25">
      <c r="B20" s="78"/>
      <c r="C20" s="115"/>
      <c r="D20" s="112"/>
      <c r="E20" s="113"/>
      <c r="F20" s="113"/>
      <c r="G20" s="113"/>
      <c r="H20" s="116"/>
      <c r="I20" s="78"/>
      <c r="J20" s="78"/>
      <c r="K20" s="78"/>
      <c r="L20" s="78"/>
      <c r="M20" s="78"/>
      <c r="N20" s="78"/>
    </row>
    <row r="21" spans="2:14" x14ac:dyDescent="0.2">
      <c r="B21" s="78"/>
      <c r="C21" s="111"/>
      <c r="D21" s="112"/>
      <c r="E21" s="113"/>
      <c r="F21" s="113"/>
      <c r="G21" s="113"/>
      <c r="H21" s="114"/>
      <c r="I21" s="78"/>
      <c r="J21" s="78"/>
      <c r="K21" s="78"/>
      <c r="L21" s="78"/>
      <c r="M21" s="78"/>
      <c r="N21" s="78"/>
    </row>
    <row r="22" spans="2:14" x14ac:dyDescent="0.2">
      <c r="B22" s="78"/>
      <c r="C22" s="111"/>
      <c r="D22" s="114"/>
      <c r="E22" s="114"/>
      <c r="F22" s="113"/>
      <c r="G22" s="114"/>
      <c r="H22" s="114"/>
      <c r="I22" s="78"/>
      <c r="J22" s="78"/>
      <c r="K22" s="78"/>
      <c r="L22" s="78"/>
      <c r="M22" s="78"/>
      <c r="N22" s="78"/>
    </row>
    <row r="23" spans="2:14" x14ac:dyDescent="0.2">
      <c r="B23" s="78"/>
      <c r="C23" s="111"/>
      <c r="D23" s="114"/>
      <c r="E23" s="114"/>
      <c r="F23" s="113"/>
      <c r="G23" s="113"/>
      <c r="H23" s="114"/>
      <c r="I23" s="78"/>
      <c r="J23" s="78"/>
      <c r="K23" s="78"/>
      <c r="L23" s="78"/>
      <c r="M23" s="78"/>
      <c r="N23" s="78"/>
    </row>
    <row r="24" spans="2:14" x14ac:dyDescent="0.2">
      <c r="B24" s="78"/>
      <c r="C24" s="111"/>
      <c r="D24" s="112"/>
      <c r="E24" s="113"/>
      <c r="F24" s="113"/>
      <c r="G24" s="113"/>
      <c r="H24" s="114"/>
      <c r="I24" s="78"/>
      <c r="J24" s="78"/>
      <c r="K24" s="78"/>
      <c r="L24" s="78"/>
      <c r="M24" s="78"/>
      <c r="N24" s="78"/>
    </row>
    <row r="25" spans="2:14" x14ac:dyDescent="0.2">
      <c r="B25" s="78"/>
      <c r="C25" s="111"/>
      <c r="D25" s="112"/>
      <c r="E25" s="113"/>
      <c r="F25" s="113"/>
      <c r="G25" s="114"/>
      <c r="H25" s="114"/>
      <c r="I25" s="78"/>
      <c r="J25" s="78"/>
      <c r="K25" s="78"/>
      <c r="L25" s="78"/>
      <c r="M25" s="78"/>
      <c r="N25" s="78"/>
    </row>
    <row r="26" spans="2:14" x14ac:dyDescent="0.2">
      <c r="B26" s="78"/>
      <c r="C26" s="111"/>
      <c r="D26" s="112"/>
      <c r="E26" s="113"/>
      <c r="F26" s="113"/>
      <c r="G26" s="113"/>
      <c r="H26" s="114"/>
      <c r="I26" s="78"/>
      <c r="J26" s="78"/>
      <c r="K26" s="78"/>
      <c r="L26" s="78"/>
      <c r="M26" s="78"/>
      <c r="N26" s="78"/>
    </row>
    <row r="27" spans="2:14" x14ac:dyDescent="0.2">
      <c r="B27" s="78"/>
      <c r="C27" s="111"/>
      <c r="D27" s="112"/>
      <c r="E27" s="113"/>
      <c r="F27" s="113"/>
      <c r="G27" s="113"/>
      <c r="H27" s="114"/>
      <c r="I27" s="78"/>
      <c r="J27" s="78"/>
      <c r="K27" s="78"/>
      <c r="L27" s="78"/>
      <c r="M27" s="78"/>
      <c r="N27" s="78"/>
    </row>
    <row r="28" spans="2:14" x14ac:dyDescent="0.2">
      <c r="B28" s="78"/>
      <c r="C28" s="111"/>
      <c r="D28" s="112"/>
      <c r="E28" s="113"/>
      <c r="F28" s="113"/>
      <c r="G28" s="113"/>
      <c r="H28" s="114"/>
      <c r="I28" s="78"/>
      <c r="J28" s="78"/>
      <c r="K28" s="78"/>
      <c r="L28" s="78"/>
      <c r="M28" s="78"/>
      <c r="N28" s="78"/>
    </row>
    <row r="29" spans="2:14" x14ac:dyDescent="0.2">
      <c r="B29" s="78"/>
      <c r="C29" s="111"/>
      <c r="D29" s="112"/>
      <c r="E29" s="113"/>
      <c r="F29" s="113"/>
      <c r="G29" s="113"/>
      <c r="H29" s="114"/>
      <c r="I29" s="78"/>
      <c r="J29" s="78"/>
      <c r="K29" s="78"/>
      <c r="L29" s="78"/>
      <c r="M29" s="78"/>
      <c r="N29" s="78"/>
    </row>
    <row r="30" spans="2:14" x14ac:dyDescent="0.2">
      <c r="B30" s="78"/>
      <c r="C30" s="111"/>
      <c r="D30" s="112"/>
      <c r="E30" s="113"/>
      <c r="F30" s="113"/>
      <c r="G30" s="113"/>
      <c r="H30" s="114"/>
      <c r="I30" s="78"/>
      <c r="J30" s="78"/>
      <c r="K30" s="78"/>
      <c r="L30" s="78"/>
      <c r="M30" s="78"/>
      <c r="N30" s="78"/>
    </row>
    <row r="31" spans="2:14" x14ac:dyDescent="0.2">
      <c r="B31" s="78"/>
      <c r="C31" s="111"/>
      <c r="D31" s="112"/>
      <c r="E31" s="113"/>
      <c r="F31" s="113"/>
      <c r="G31" s="113"/>
      <c r="H31" s="114"/>
      <c r="I31" s="78"/>
      <c r="J31" s="78"/>
      <c r="K31" s="78"/>
      <c r="L31" s="78"/>
      <c r="M31" s="78"/>
      <c r="N31" s="78"/>
    </row>
    <row r="32" spans="2:14" x14ac:dyDescent="0.2">
      <c r="B32" s="78"/>
      <c r="C32" s="111"/>
      <c r="D32" s="112"/>
      <c r="E32" s="113"/>
      <c r="F32" s="113"/>
      <c r="G32" s="113"/>
      <c r="H32" s="114"/>
      <c r="I32" s="78"/>
      <c r="J32" s="78"/>
      <c r="K32" s="78"/>
      <c r="L32" s="78"/>
      <c r="M32" s="78"/>
      <c r="N32" s="78"/>
    </row>
    <row r="33" spans="2:14" x14ac:dyDescent="0.2">
      <c r="B33" s="78"/>
      <c r="C33" s="111"/>
      <c r="D33" s="112"/>
      <c r="E33" s="113"/>
      <c r="F33" s="113"/>
      <c r="G33" s="113"/>
      <c r="H33" s="114"/>
      <c r="I33" s="78"/>
      <c r="J33" s="78"/>
      <c r="K33" s="78"/>
      <c r="L33" s="78"/>
      <c r="M33" s="78"/>
      <c r="N33" s="78"/>
    </row>
    <row r="34" spans="2:14" x14ac:dyDescent="0.2">
      <c r="B34" s="78"/>
      <c r="C34" s="111"/>
      <c r="D34" s="112"/>
      <c r="E34" s="113"/>
      <c r="F34" s="113"/>
      <c r="G34" s="113"/>
      <c r="H34" s="114"/>
      <c r="I34" s="78"/>
      <c r="J34" s="78"/>
      <c r="K34" s="78"/>
      <c r="L34" s="78"/>
      <c r="M34" s="78"/>
      <c r="N34" s="78"/>
    </row>
    <row r="35" spans="2:14" x14ac:dyDescent="0.2">
      <c r="B35" s="78"/>
      <c r="C35" s="111"/>
      <c r="D35" s="112"/>
      <c r="E35" s="113"/>
      <c r="F35" s="113"/>
      <c r="G35" s="113"/>
      <c r="H35" s="114"/>
      <c r="I35" s="78"/>
      <c r="J35" s="78"/>
      <c r="K35" s="78"/>
      <c r="L35" s="78"/>
      <c r="M35" s="78"/>
      <c r="N35" s="78"/>
    </row>
  </sheetData>
  <sheetProtection password="EC65" sheet="1" selectLockedCells="1"/>
  <mergeCells count="4">
    <mergeCell ref="E4:K5"/>
    <mergeCell ref="D7:G7"/>
    <mergeCell ref="J8:L9"/>
    <mergeCell ref="C11:E11"/>
  </mergeCells>
  <phoneticPr fontId="21" type="noConversion"/>
  <conditionalFormatting sqref="F14:F15 I12 I14:I15">
    <cfRule type="expression" dxfId="2" priority="1" stopIfTrue="1">
      <formula>ISERROR(F12)</formula>
    </cfRule>
  </conditionalFormatting>
  <pageMargins left="0.7" right="0.7" top="0.75" bottom="0.75" header="0.3" footer="0.3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C3:BP99"/>
  <sheetViews>
    <sheetView showGridLines="0" zoomScale="80" zoomScaleNormal="80" workbookViewId="0">
      <selection activeCell="F7" sqref="F7:G7"/>
    </sheetView>
  </sheetViews>
  <sheetFormatPr defaultColWidth="3.7109375" defaultRowHeight="20.100000000000001" customHeight="1" x14ac:dyDescent="0.2"/>
  <cols>
    <col min="1" max="5" width="3.7109375" style="75" customWidth="1"/>
    <col min="6" max="6" width="3.7109375" style="253" customWidth="1"/>
    <col min="7" max="38" width="3.7109375" style="75"/>
    <col min="39" max="42" width="3.7109375" style="269"/>
    <col min="43" max="16384" width="3.7109375" style="75"/>
  </cols>
  <sheetData>
    <row r="3" spans="3:68" ht="20.100000000000001" customHeight="1" thickBot="1" x14ac:dyDescent="0.25"/>
    <row r="4" spans="3:68" ht="20.100000000000001" customHeight="1" thickTop="1" x14ac:dyDescent="0.25">
      <c r="C4" s="129"/>
      <c r="D4" s="130"/>
      <c r="E4" s="130"/>
      <c r="F4" s="254"/>
      <c r="G4" s="132"/>
      <c r="H4" s="132"/>
      <c r="I4" s="132"/>
      <c r="J4" s="132"/>
      <c r="K4" s="132"/>
      <c r="L4" s="132"/>
      <c r="M4" s="132"/>
      <c r="N4" s="547" t="s">
        <v>62</v>
      </c>
      <c r="O4" s="547"/>
      <c r="P4" s="547"/>
      <c r="Q4" s="547"/>
      <c r="R4" s="547"/>
      <c r="S4" s="547"/>
      <c r="T4" s="547"/>
      <c r="U4" s="547"/>
      <c r="V4" s="547"/>
      <c r="W4" s="547"/>
      <c r="X4" s="547"/>
      <c r="Y4" s="547"/>
      <c r="Z4" s="547"/>
      <c r="AA4" s="547"/>
      <c r="AB4" s="547"/>
      <c r="AC4" s="474"/>
      <c r="AD4" s="474"/>
      <c r="AE4" s="474"/>
      <c r="AF4" s="474"/>
      <c r="AG4" s="474"/>
      <c r="AH4" s="474"/>
      <c r="AI4" s="474"/>
      <c r="AJ4" s="474"/>
      <c r="AK4" s="130"/>
      <c r="AL4" s="133"/>
      <c r="AM4" s="270"/>
      <c r="AN4" s="270"/>
      <c r="AO4" s="405"/>
      <c r="AP4" s="484"/>
      <c r="AQ4" s="406"/>
      <c r="AR4" s="406"/>
      <c r="AS4" s="604" t="s">
        <v>214</v>
      </c>
      <c r="AT4" s="604"/>
      <c r="AU4" s="604"/>
      <c r="AV4" s="604"/>
      <c r="AW4" s="604"/>
      <c r="AX4" s="604"/>
      <c r="AY4" s="604"/>
      <c r="AZ4" s="604"/>
      <c r="BA4" s="604"/>
      <c r="BB4" s="604"/>
      <c r="BC4" s="604"/>
      <c r="BD4" s="604"/>
      <c r="BE4" s="604"/>
      <c r="BF4" s="604"/>
      <c r="BG4" s="604"/>
      <c r="BH4" s="604"/>
      <c r="BI4" s="604"/>
      <c r="BJ4" s="604"/>
      <c r="BK4" s="604"/>
      <c r="BL4" s="604"/>
      <c r="BM4" s="604"/>
      <c r="BN4" s="598" t="s">
        <v>222</v>
      </c>
      <c r="BO4" s="598"/>
      <c r="BP4" s="599"/>
    </row>
    <row r="5" spans="3:68" ht="20.100000000000001" customHeight="1" x14ac:dyDescent="0.25">
      <c r="C5" s="134"/>
      <c r="D5" s="79"/>
      <c r="E5" s="79"/>
      <c r="F5" s="255"/>
      <c r="G5" s="76"/>
      <c r="H5" s="76"/>
      <c r="I5" s="76"/>
      <c r="J5" s="76"/>
      <c r="K5" s="76"/>
      <c r="L5" s="76"/>
      <c r="M5" s="76"/>
      <c r="N5" s="548"/>
      <c r="O5" s="548"/>
      <c r="P5" s="548"/>
      <c r="Q5" s="548"/>
      <c r="R5" s="548"/>
      <c r="S5" s="548"/>
      <c r="T5" s="548"/>
      <c r="U5" s="548"/>
      <c r="V5" s="548"/>
      <c r="W5" s="548"/>
      <c r="X5" s="548"/>
      <c r="Y5" s="548"/>
      <c r="Z5" s="548"/>
      <c r="AA5" s="548"/>
      <c r="AB5" s="548"/>
      <c r="AC5" s="475"/>
      <c r="AD5" s="475"/>
      <c r="AE5" s="475"/>
      <c r="AF5" s="475"/>
      <c r="AG5" s="475"/>
      <c r="AH5" s="475"/>
      <c r="AI5" s="475"/>
      <c r="AJ5" s="475"/>
      <c r="AK5" s="88"/>
      <c r="AL5" s="135"/>
      <c r="AM5" s="270"/>
      <c r="AN5" s="270"/>
      <c r="AO5" s="272"/>
      <c r="AP5" s="260"/>
      <c r="AQ5" s="265"/>
      <c r="AR5" s="265"/>
      <c r="AS5" s="605"/>
      <c r="AT5" s="605"/>
      <c r="AU5" s="605"/>
      <c r="AV5" s="605"/>
      <c r="AW5" s="605"/>
      <c r="AX5" s="605"/>
      <c r="AY5" s="605"/>
      <c r="AZ5" s="605"/>
      <c r="BA5" s="605"/>
      <c r="BB5" s="605"/>
      <c r="BC5" s="605"/>
      <c r="BD5" s="605"/>
      <c r="BE5" s="605"/>
      <c r="BF5" s="605"/>
      <c r="BG5" s="605"/>
      <c r="BH5" s="605"/>
      <c r="BI5" s="605"/>
      <c r="BJ5" s="605"/>
      <c r="BK5" s="605"/>
      <c r="BL5" s="605"/>
      <c r="BM5" s="605"/>
      <c r="BN5" s="600"/>
      <c r="BO5" s="600"/>
      <c r="BP5" s="601"/>
    </row>
    <row r="6" spans="3:68" ht="20.100000000000001" customHeight="1" x14ac:dyDescent="0.25">
      <c r="C6" s="134"/>
      <c r="D6" s="79"/>
      <c r="E6" s="79"/>
      <c r="F6" s="255"/>
      <c r="G6" s="76"/>
      <c r="H6" s="76"/>
      <c r="I6" s="76"/>
      <c r="J6" s="76"/>
      <c r="K6" s="76"/>
      <c r="L6" s="76"/>
      <c r="M6" s="76"/>
      <c r="N6" s="475"/>
      <c r="O6" s="475"/>
      <c r="P6" s="475"/>
      <c r="Q6" s="475"/>
      <c r="R6" s="475"/>
      <c r="S6" s="475"/>
      <c r="T6" s="475"/>
      <c r="U6" s="475"/>
      <c r="V6" s="475"/>
      <c r="W6" s="475"/>
      <c r="X6" s="475"/>
      <c r="Y6" s="475"/>
      <c r="Z6" s="475"/>
      <c r="AA6" s="475"/>
      <c r="AB6" s="475"/>
      <c r="AC6" s="475"/>
      <c r="AD6" s="475"/>
      <c r="AE6" s="475"/>
      <c r="AF6" s="475"/>
      <c r="AG6" s="475"/>
      <c r="AH6" s="475"/>
      <c r="AI6" s="475"/>
      <c r="AJ6" s="475"/>
      <c r="AK6" s="88"/>
      <c r="AL6" s="135"/>
      <c r="AM6" s="270"/>
      <c r="AN6" s="270"/>
      <c r="AO6" s="272"/>
      <c r="AP6" s="260"/>
      <c r="AQ6" s="265"/>
      <c r="AR6" s="265"/>
      <c r="AS6" s="605"/>
      <c r="AT6" s="605"/>
      <c r="AU6" s="605"/>
      <c r="AV6" s="605"/>
      <c r="AW6" s="605"/>
      <c r="AX6" s="605"/>
      <c r="AY6" s="605"/>
      <c r="AZ6" s="605"/>
      <c r="BA6" s="605"/>
      <c r="BB6" s="605"/>
      <c r="BC6" s="605"/>
      <c r="BD6" s="605"/>
      <c r="BE6" s="605"/>
      <c r="BF6" s="605"/>
      <c r="BG6" s="605"/>
      <c r="BH6" s="605"/>
      <c r="BI6" s="605"/>
      <c r="BJ6" s="605"/>
      <c r="BK6" s="605"/>
      <c r="BL6" s="605"/>
      <c r="BM6" s="605"/>
      <c r="BN6" s="600"/>
      <c r="BO6" s="600"/>
      <c r="BP6" s="601"/>
    </row>
    <row r="7" spans="3:68" s="258" customFormat="1" ht="20.100000000000001" customHeight="1" x14ac:dyDescent="0.25">
      <c r="C7" s="259"/>
      <c r="D7" s="260"/>
      <c r="E7" s="260"/>
      <c r="F7" s="571"/>
      <c r="G7" s="572"/>
      <c r="H7" s="261"/>
      <c r="I7" s="560" t="s">
        <v>215</v>
      </c>
      <c r="J7" s="560"/>
      <c r="K7" s="560"/>
      <c r="L7" s="560"/>
      <c r="M7" s="560"/>
      <c r="N7" s="560"/>
      <c r="O7" s="560"/>
      <c r="P7" s="560"/>
      <c r="Q7" s="560"/>
      <c r="R7" s="560"/>
      <c r="S7" s="560"/>
      <c r="T7" s="560"/>
      <c r="U7" s="560"/>
      <c r="V7" s="560"/>
      <c r="W7" s="560"/>
      <c r="X7" s="560"/>
      <c r="Y7" s="560"/>
      <c r="Z7" s="560"/>
      <c r="AA7" s="560"/>
      <c r="AB7" s="560"/>
      <c r="AC7" s="560"/>
      <c r="AD7" s="560"/>
      <c r="AE7" s="560"/>
      <c r="AF7" s="261"/>
      <c r="AG7" s="261"/>
      <c r="AH7" s="261"/>
      <c r="AI7" s="261"/>
      <c r="AJ7" s="262"/>
      <c r="AK7" s="262"/>
      <c r="AL7" s="263"/>
      <c r="AM7" s="271"/>
      <c r="AN7" s="271"/>
      <c r="AO7" s="272"/>
      <c r="AP7" s="260"/>
      <c r="AQ7" s="265"/>
      <c r="AR7" s="265"/>
      <c r="AS7" s="605"/>
      <c r="AT7" s="605"/>
      <c r="AU7" s="605"/>
      <c r="AV7" s="605"/>
      <c r="AW7" s="605"/>
      <c r="AX7" s="605"/>
      <c r="AY7" s="605"/>
      <c r="AZ7" s="605"/>
      <c r="BA7" s="605"/>
      <c r="BB7" s="605"/>
      <c r="BC7" s="605"/>
      <c r="BD7" s="605"/>
      <c r="BE7" s="605"/>
      <c r="BF7" s="605"/>
      <c r="BG7" s="605"/>
      <c r="BH7" s="605"/>
      <c r="BI7" s="605"/>
      <c r="BJ7" s="605"/>
      <c r="BK7" s="605"/>
      <c r="BL7" s="605"/>
      <c r="BM7" s="605"/>
      <c r="BN7" s="419"/>
      <c r="BO7" s="265"/>
      <c r="BP7" s="264"/>
    </row>
    <row r="8" spans="3:68" s="258" customFormat="1" ht="20.100000000000001" customHeight="1" thickBot="1" x14ac:dyDescent="0.3">
      <c r="C8" s="259"/>
      <c r="D8" s="260"/>
      <c r="E8" s="260"/>
      <c r="F8" s="458"/>
      <c r="G8" s="458"/>
      <c r="H8" s="261"/>
      <c r="I8" s="478"/>
      <c r="J8" s="478"/>
      <c r="K8" s="478"/>
      <c r="L8" s="478"/>
      <c r="M8" s="478"/>
      <c r="N8" s="478"/>
      <c r="O8" s="478"/>
      <c r="P8" s="478"/>
      <c r="Q8" s="478"/>
      <c r="R8" s="478"/>
      <c r="S8" s="478"/>
      <c r="T8" s="478"/>
      <c r="U8" s="478"/>
      <c r="V8" s="478"/>
      <c r="W8" s="478"/>
      <c r="X8" s="478"/>
      <c r="Y8" s="478"/>
      <c r="Z8" s="478"/>
      <c r="AA8" s="478"/>
      <c r="AB8" s="261"/>
      <c r="AC8" s="261"/>
      <c r="AD8" s="261"/>
      <c r="AE8" s="261"/>
      <c r="AF8" s="261"/>
      <c r="AG8" s="261"/>
      <c r="AH8" s="261"/>
      <c r="AI8" s="261"/>
      <c r="AJ8" s="262"/>
      <c r="AK8" s="262"/>
      <c r="AL8" s="263"/>
      <c r="AM8" s="271"/>
      <c r="AN8" s="271"/>
      <c r="AO8" s="272"/>
      <c r="AP8" s="260"/>
      <c r="AQ8" s="265"/>
      <c r="AR8" s="265"/>
      <c r="AS8" s="265"/>
      <c r="AT8" s="407" t="s">
        <v>163</v>
      </c>
      <c r="AU8" s="265"/>
      <c r="AV8" s="559" t="s">
        <v>6</v>
      </c>
      <c r="AW8" s="559"/>
      <c r="AX8" s="559"/>
      <c r="AY8" s="265"/>
      <c r="AZ8" s="409" t="s">
        <v>162</v>
      </c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4"/>
    </row>
    <row r="9" spans="3:68" s="258" customFormat="1" ht="20.100000000000001" customHeight="1" thickTop="1" x14ac:dyDescent="0.25">
      <c r="C9" s="259"/>
      <c r="D9" s="260"/>
      <c r="E9" s="260"/>
      <c r="F9" s="592">
        <f>IF(SUM(C30,C53,C75,C97)&gt;1,0,SUM(D30,D53,D75,D97))</f>
        <v>0</v>
      </c>
      <c r="G9" s="593"/>
      <c r="H9" s="261"/>
      <c r="I9" s="560" t="s">
        <v>180</v>
      </c>
      <c r="J9" s="560"/>
      <c r="K9" s="560"/>
      <c r="L9" s="560"/>
      <c r="M9" s="560"/>
      <c r="N9" s="560"/>
      <c r="O9" s="560"/>
      <c r="P9" s="560"/>
      <c r="Q9" s="560"/>
      <c r="R9" s="261"/>
      <c r="S9" s="562" t="s">
        <v>218</v>
      </c>
      <c r="T9" s="563"/>
      <c r="U9" s="563"/>
      <c r="V9" s="563"/>
      <c r="W9" s="563"/>
      <c r="X9" s="563"/>
      <c r="Y9" s="563"/>
      <c r="Z9" s="563"/>
      <c r="AA9" s="563"/>
      <c r="AB9" s="563"/>
      <c r="AC9" s="563"/>
      <c r="AD9" s="563"/>
      <c r="AE9" s="563"/>
      <c r="AF9" s="563"/>
      <c r="AG9" s="564"/>
      <c r="AH9" s="261"/>
      <c r="AI9" s="261"/>
      <c r="AJ9" s="262"/>
      <c r="AK9" s="262"/>
      <c r="AL9" s="263"/>
      <c r="AM9" s="271"/>
      <c r="AN9" s="271"/>
      <c r="AO9" s="272"/>
      <c r="AP9" s="260"/>
      <c r="AQ9" s="265"/>
      <c r="AR9" s="265"/>
      <c r="AS9" s="265"/>
      <c r="AT9" s="410"/>
      <c r="AU9" s="265"/>
      <c r="AV9" s="408"/>
      <c r="AW9" s="408"/>
      <c r="AX9" s="408"/>
      <c r="AY9" s="265"/>
      <c r="AZ9" s="409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4"/>
    </row>
    <row r="10" spans="3:68" s="258" customFormat="1" ht="20.100000000000001" customHeight="1" x14ac:dyDescent="0.25">
      <c r="C10" s="259"/>
      <c r="D10" s="260"/>
      <c r="E10" s="260"/>
      <c r="F10" s="458"/>
      <c r="G10" s="458"/>
      <c r="H10" s="261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565"/>
      <c r="T10" s="566"/>
      <c r="U10" s="566"/>
      <c r="V10" s="566"/>
      <c r="W10" s="566"/>
      <c r="X10" s="566"/>
      <c r="Y10" s="566"/>
      <c r="Z10" s="566"/>
      <c r="AA10" s="566"/>
      <c r="AB10" s="566"/>
      <c r="AC10" s="566"/>
      <c r="AD10" s="566"/>
      <c r="AE10" s="566"/>
      <c r="AF10" s="566"/>
      <c r="AG10" s="567"/>
      <c r="AH10" s="261"/>
      <c r="AI10" s="261"/>
      <c r="AJ10" s="262"/>
      <c r="AK10" s="262"/>
      <c r="AL10" s="263"/>
      <c r="AM10" s="271"/>
      <c r="AN10" s="271"/>
      <c r="AO10" s="272"/>
      <c r="AP10" s="260"/>
      <c r="AQ10" s="265"/>
      <c r="AR10" s="265"/>
      <c r="AS10" s="265"/>
      <c r="AT10" s="411" t="s">
        <v>142</v>
      </c>
      <c r="AU10" s="411"/>
      <c r="AV10" s="412"/>
      <c r="AW10" s="413">
        <v>0</v>
      </c>
      <c r="AX10" s="413"/>
      <c r="AY10" s="265"/>
      <c r="AZ10" s="414" t="s">
        <v>143</v>
      </c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6"/>
    </row>
    <row r="11" spans="3:68" ht="20.100000000000001" customHeight="1" x14ac:dyDescent="0.25">
      <c r="C11" s="134"/>
      <c r="D11" s="79"/>
      <c r="E11" s="79"/>
      <c r="F11" s="561" t="s">
        <v>198</v>
      </c>
      <c r="G11" s="561"/>
      <c r="H11" s="561"/>
      <c r="I11" s="561"/>
      <c r="J11" s="561"/>
      <c r="K11" s="561"/>
      <c r="L11" s="561"/>
      <c r="M11" s="450"/>
      <c r="N11" s="450"/>
      <c r="O11" s="450"/>
      <c r="P11" s="450"/>
      <c r="Q11" s="450"/>
      <c r="R11" s="450"/>
      <c r="S11" s="565"/>
      <c r="T11" s="566"/>
      <c r="U11" s="566"/>
      <c r="V11" s="566"/>
      <c r="W11" s="566"/>
      <c r="X11" s="566"/>
      <c r="Y11" s="566"/>
      <c r="Z11" s="566"/>
      <c r="AA11" s="566"/>
      <c r="AB11" s="566"/>
      <c r="AC11" s="566"/>
      <c r="AD11" s="566"/>
      <c r="AE11" s="566"/>
      <c r="AF11" s="566"/>
      <c r="AG11" s="567"/>
      <c r="AH11" s="124"/>
      <c r="AI11" s="124"/>
      <c r="AJ11" s="124"/>
      <c r="AK11" s="124"/>
      <c r="AL11" s="135"/>
      <c r="AM11" s="270"/>
      <c r="AN11" s="270"/>
      <c r="AO11" s="272"/>
      <c r="AP11" s="260"/>
      <c r="AQ11" s="265"/>
      <c r="AR11" s="265"/>
      <c r="AS11" s="265"/>
      <c r="AT11" s="414"/>
      <c r="AU11" s="414"/>
      <c r="AV11" s="414"/>
      <c r="AW11" s="413"/>
      <c r="AX11" s="413"/>
      <c r="AY11" s="265"/>
      <c r="AZ11" s="415"/>
      <c r="BA11" s="265"/>
      <c r="BB11" s="265"/>
      <c r="BC11" s="265"/>
      <c r="BD11" s="265"/>
      <c r="BE11" s="265"/>
      <c r="BF11" s="265"/>
      <c r="BG11" s="265"/>
      <c r="BH11" s="265"/>
      <c r="BI11" s="265"/>
      <c r="BJ11" s="265"/>
      <c r="BK11" s="265"/>
      <c r="BL11" s="265"/>
      <c r="BM11" s="265"/>
      <c r="BN11" s="265"/>
      <c r="BO11" s="265"/>
      <c r="BP11" s="266"/>
    </row>
    <row r="12" spans="3:68" ht="20.100000000000001" customHeight="1" thickBot="1" x14ac:dyDescent="0.3">
      <c r="C12" s="134"/>
      <c r="D12" s="79"/>
      <c r="E12" s="79"/>
      <c r="F12" s="147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568"/>
      <c r="T12" s="569"/>
      <c r="U12" s="569"/>
      <c r="V12" s="569"/>
      <c r="W12" s="569"/>
      <c r="X12" s="569"/>
      <c r="Y12" s="569"/>
      <c r="Z12" s="569"/>
      <c r="AA12" s="569"/>
      <c r="AB12" s="569"/>
      <c r="AC12" s="569"/>
      <c r="AD12" s="569"/>
      <c r="AE12" s="569"/>
      <c r="AF12" s="569"/>
      <c r="AG12" s="570"/>
      <c r="AH12" s="124"/>
      <c r="AI12" s="124"/>
      <c r="AJ12" s="124"/>
      <c r="AK12" s="124"/>
      <c r="AL12" s="135"/>
      <c r="AM12" s="270"/>
      <c r="AN12" s="270"/>
      <c r="AO12" s="272"/>
      <c r="AP12" s="260"/>
      <c r="AQ12" s="265"/>
      <c r="AR12" s="265"/>
      <c r="AS12" s="265"/>
      <c r="AT12" s="414"/>
      <c r="AU12" s="414"/>
      <c r="AV12" s="414"/>
      <c r="AW12" s="413"/>
      <c r="AX12" s="413"/>
      <c r="AY12" s="265"/>
      <c r="AZ12" s="415"/>
      <c r="BA12" s="265"/>
      <c r="BB12" s="265"/>
      <c r="BC12" s="265"/>
      <c r="BD12" s="265"/>
      <c r="BE12" s="265"/>
      <c r="BF12" s="26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6"/>
    </row>
    <row r="13" spans="3:68" ht="20.100000000000001" customHeight="1" thickTop="1" x14ac:dyDescent="0.25">
      <c r="C13" s="134"/>
      <c r="D13" s="374" t="s">
        <v>197</v>
      </c>
      <c r="E13" s="79"/>
      <c r="F13" s="147"/>
      <c r="G13" s="335"/>
      <c r="H13" s="335"/>
      <c r="I13" s="335"/>
      <c r="J13" s="335"/>
      <c r="K13" s="335"/>
      <c r="L13" s="335"/>
      <c r="M13" s="335"/>
      <c r="N13" s="335"/>
      <c r="O13" s="335"/>
      <c r="P13" s="335"/>
      <c r="Q13" s="335"/>
      <c r="R13" s="335"/>
      <c r="S13" s="335"/>
      <c r="T13" s="335"/>
      <c r="U13" s="335"/>
      <c r="V13" s="335"/>
      <c r="W13" s="335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35"/>
      <c r="AM13" s="270"/>
      <c r="AN13" s="270"/>
      <c r="AO13" s="272"/>
      <c r="AP13" s="260"/>
      <c r="AQ13" s="265"/>
      <c r="AR13" s="265"/>
      <c r="AS13" s="265"/>
      <c r="AT13" s="411" t="s">
        <v>144</v>
      </c>
      <c r="AU13" s="411"/>
      <c r="AV13" s="416"/>
      <c r="AW13" s="413">
        <v>1</v>
      </c>
      <c r="AX13" s="413"/>
      <c r="AY13" s="265"/>
      <c r="AZ13" s="414" t="s">
        <v>145</v>
      </c>
      <c r="BA13" s="265"/>
      <c r="BB13" s="265"/>
      <c r="BC13" s="265"/>
      <c r="BD13" s="265"/>
      <c r="BE13" s="265"/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6"/>
    </row>
    <row r="14" spans="3:68" ht="20.100000000000001" customHeight="1" x14ac:dyDescent="0.25">
      <c r="C14" s="134"/>
      <c r="D14" s="577" t="s">
        <v>6</v>
      </c>
      <c r="E14" s="578"/>
      <c r="F14" s="127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108"/>
      <c r="W14" s="108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252"/>
      <c r="AI14" s="252"/>
      <c r="AJ14" s="252"/>
      <c r="AK14" s="252"/>
      <c r="AL14" s="135"/>
      <c r="AM14" s="270"/>
      <c r="AN14" s="270"/>
      <c r="AO14" s="272"/>
      <c r="AP14" s="260"/>
      <c r="AQ14" s="265"/>
      <c r="AR14" s="265"/>
      <c r="AS14" s="265"/>
      <c r="AT14" s="416"/>
      <c r="AU14" s="416"/>
      <c r="AV14" s="416"/>
      <c r="AW14" s="413"/>
      <c r="AX14" s="413"/>
      <c r="AY14" s="265"/>
      <c r="AZ14" s="415"/>
      <c r="BA14" s="265"/>
      <c r="BB14" s="265"/>
      <c r="BC14" s="265"/>
      <c r="BD14" s="265"/>
      <c r="BE14" s="265"/>
      <c r="BF14" s="265"/>
      <c r="BG14" s="265"/>
      <c r="BH14" s="265"/>
      <c r="BI14" s="265"/>
      <c r="BJ14" s="265"/>
      <c r="BK14" s="265"/>
      <c r="BL14" s="265"/>
      <c r="BM14" s="265"/>
      <c r="BN14" s="265"/>
      <c r="BO14" s="265"/>
      <c r="BP14" s="264"/>
    </row>
    <row r="15" spans="3:68" ht="20.100000000000001" customHeight="1" x14ac:dyDescent="0.25">
      <c r="C15" s="134"/>
      <c r="D15" s="588" t="str">
        <f>IF(F15&lt;&gt;0,0,"")</f>
        <v/>
      </c>
      <c r="E15" s="589"/>
      <c r="F15" s="273"/>
      <c r="G15" s="555" t="s">
        <v>93</v>
      </c>
      <c r="H15" s="556"/>
      <c r="I15" s="556"/>
      <c r="J15" s="556"/>
      <c r="K15" s="556"/>
      <c r="L15" s="556"/>
      <c r="M15" s="556"/>
      <c r="N15" s="556"/>
      <c r="O15" s="556"/>
      <c r="P15" s="556"/>
      <c r="Q15" s="556"/>
      <c r="R15" s="556"/>
      <c r="S15" s="556"/>
      <c r="T15" s="556"/>
      <c r="U15" s="556"/>
      <c r="V15" s="557"/>
      <c r="W15" s="557"/>
      <c r="X15" s="557"/>
      <c r="Y15" s="557"/>
      <c r="Z15" s="557"/>
      <c r="AA15" s="557"/>
      <c r="AB15" s="557"/>
      <c r="AC15" s="557"/>
      <c r="AD15" s="557"/>
      <c r="AE15" s="557"/>
      <c r="AF15" s="557"/>
      <c r="AG15" s="557"/>
      <c r="AH15" s="557"/>
      <c r="AI15" s="557"/>
      <c r="AJ15" s="557"/>
      <c r="AK15" s="557"/>
      <c r="AL15" s="135"/>
      <c r="AM15" s="270"/>
      <c r="AN15" s="270"/>
      <c r="AO15" s="272"/>
      <c r="AP15" s="260"/>
      <c r="AQ15" s="265"/>
      <c r="AR15" s="265"/>
      <c r="AS15" s="265"/>
      <c r="AT15" s="414"/>
      <c r="AU15" s="414"/>
      <c r="AV15" s="414"/>
      <c r="AW15" s="413"/>
      <c r="AX15" s="413"/>
      <c r="AY15" s="265"/>
      <c r="AZ15" s="415"/>
      <c r="BA15" s="265"/>
      <c r="BB15" s="265"/>
      <c r="BC15" s="265"/>
      <c r="BD15" s="265"/>
      <c r="BE15" s="265"/>
      <c r="BF15" s="265"/>
      <c r="BG15" s="265"/>
      <c r="BH15" s="265"/>
      <c r="BI15" s="265"/>
      <c r="BJ15" s="265"/>
      <c r="BK15" s="265"/>
      <c r="BL15" s="265"/>
      <c r="BM15" s="265"/>
      <c r="BN15" s="265"/>
      <c r="BO15" s="265"/>
      <c r="BP15" s="264"/>
    </row>
    <row r="16" spans="3:68" ht="20.100000000000001" customHeight="1" x14ac:dyDescent="0.25">
      <c r="C16" s="134"/>
      <c r="D16" s="584"/>
      <c r="E16" s="584"/>
      <c r="F16" s="256"/>
      <c r="G16" s="476"/>
      <c r="H16" s="476"/>
      <c r="I16" s="476"/>
      <c r="J16" s="476"/>
      <c r="K16" s="476"/>
      <c r="L16" s="476"/>
      <c r="M16" s="476"/>
      <c r="N16" s="476"/>
      <c r="O16" s="476"/>
      <c r="P16" s="476"/>
      <c r="Q16" s="476"/>
      <c r="R16" s="476"/>
      <c r="S16" s="476"/>
      <c r="T16" s="476"/>
      <c r="U16" s="476"/>
      <c r="V16" s="477"/>
      <c r="W16" s="477"/>
      <c r="X16" s="477"/>
      <c r="Y16" s="477"/>
      <c r="Z16" s="477"/>
      <c r="AA16" s="477"/>
      <c r="AB16" s="477"/>
      <c r="AC16" s="477"/>
      <c r="AD16" s="477"/>
      <c r="AE16" s="477"/>
      <c r="AF16" s="477"/>
      <c r="AG16" s="477"/>
      <c r="AH16" s="477"/>
      <c r="AI16" s="477"/>
      <c r="AJ16" s="477"/>
      <c r="AK16" s="477"/>
      <c r="AL16" s="135"/>
      <c r="AM16" s="270"/>
      <c r="AN16" s="270"/>
      <c r="AO16" s="272"/>
      <c r="AP16" s="260"/>
      <c r="AQ16" s="265"/>
      <c r="AR16" s="265"/>
      <c r="AS16" s="265"/>
      <c r="AT16" s="411" t="s">
        <v>146</v>
      </c>
      <c r="AU16" s="411"/>
      <c r="AV16" s="411"/>
      <c r="AW16" s="413">
        <v>2</v>
      </c>
      <c r="AX16" s="413"/>
      <c r="AY16" s="265"/>
      <c r="AZ16" s="414" t="s">
        <v>147</v>
      </c>
      <c r="BA16" s="265"/>
      <c r="BB16" s="265"/>
      <c r="BC16" s="265"/>
      <c r="BD16" s="265"/>
      <c r="BE16" s="265"/>
      <c r="BF16" s="265"/>
      <c r="BG16" s="265"/>
      <c r="BH16" s="265"/>
      <c r="BI16" s="265"/>
      <c r="BJ16" s="265"/>
      <c r="BK16" s="265"/>
      <c r="BL16" s="265"/>
      <c r="BM16" s="265"/>
      <c r="BN16" s="265"/>
      <c r="BO16" s="265"/>
      <c r="BP16" s="264"/>
    </row>
    <row r="17" spans="3:68" ht="20.100000000000001" customHeight="1" x14ac:dyDescent="0.25">
      <c r="C17" s="134"/>
      <c r="D17" s="588" t="str">
        <f>IF(F17&lt;&gt;0,5,"")</f>
        <v/>
      </c>
      <c r="E17" s="589"/>
      <c r="F17" s="274"/>
      <c r="G17" s="555" t="s">
        <v>81</v>
      </c>
      <c r="H17" s="556"/>
      <c r="I17" s="556"/>
      <c r="J17" s="556"/>
      <c r="K17" s="556"/>
      <c r="L17" s="556"/>
      <c r="M17" s="556"/>
      <c r="N17" s="556"/>
      <c r="O17" s="556"/>
      <c r="P17" s="556"/>
      <c r="Q17" s="556"/>
      <c r="R17" s="556"/>
      <c r="S17" s="556"/>
      <c r="T17" s="556"/>
      <c r="U17" s="556"/>
      <c r="V17" s="557"/>
      <c r="W17" s="557"/>
      <c r="X17" s="557"/>
      <c r="Y17" s="557"/>
      <c r="Z17" s="557"/>
      <c r="AA17" s="557"/>
      <c r="AB17" s="557"/>
      <c r="AC17" s="557"/>
      <c r="AD17" s="557"/>
      <c r="AE17" s="557"/>
      <c r="AF17" s="557"/>
      <c r="AG17" s="557"/>
      <c r="AH17" s="557"/>
      <c r="AI17" s="557"/>
      <c r="AJ17" s="557"/>
      <c r="AK17" s="557"/>
      <c r="AL17" s="135"/>
      <c r="AM17" s="270"/>
      <c r="AN17" s="270"/>
      <c r="AO17" s="272"/>
      <c r="AP17" s="260"/>
      <c r="AQ17" s="265"/>
      <c r="AR17" s="265"/>
      <c r="AS17" s="265"/>
      <c r="AT17" s="416"/>
      <c r="AU17" s="416"/>
      <c r="AV17" s="416"/>
      <c r="AW17" s="413"/>
      <c r="AX17" s="413"/>
      <c r="AY17" s="265"/>
      <c r="AZ17" s="414" t="s">
        <v>148</v>
      </c>
      <c r="BA17" s="265"/>
      <c r="BB17" s="265"/>
      <c r="BC17" s="265"/>
      <c r="BD17" s="265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4"/>
    </row>
    <row r="18" spans="3:68" ht="20.100000000000001" customHeight="1" x14ac:dyDescent="0.25">
      <c r="C18" s="134"/>
      <c r="D18" s="584"/>
      <c r="E18" s="584"/>
      <c r="F18" s="256"/>
      <c r="G18" s="476"/>
      <c r="H18" s="476"/>
      <c r="I18" s="476"/>
      <c r="J18" s="476"/>
      <c r="K18" s="476"/>
      <c r="L18" s="476"/>
      <c r="M18" s="476"/>
      <c r="N18" s="476"/>
      <c r="O18" s="476"/>
      <c r="P18" s="476"/>
      <c r="Q18" s="476"/>
      <c r="R18" s="476"/>
      <c r="S18" s="476"/>
      <c r="T18" s="476"/>
      <c r="U18" s="476"/>
      <c r="V18" s="477"/>
      <c r="W18" s="477"/>
      <c r="X18" s="477"/>
      <c r="Y18" s="477"/>
      <c r="Z18" s="477"/>
      <c r="AA18" s="477"/>
      <c r="AB18" s="477"/>
      <c r="AC18" s="477"/>
      <c r="AD18" s="477"/>
      <c r="AE18" s="477"/>
      <c r="AF18" s="477"/>
      <c r="AG18" s="477"/>
      <c r="AH18" s="477"/>
      <c r="AI18" s="477"/>
      <c r="AJ18" s="477"/>
      <c r="AK18" s="477"/>
      <c r="AL18" s="135"/>
      <c r="AM18" s="270"/>
      <c r="AN18" s="270"/>
      <c r="AO18" s="272"/>
      <c r="AP18" s="260"/>
      <c r="AQ18" s="265"/>
      <c r="AR18" s="265"/>
      <c r="AS18" s="265"/>
      <c r="AT18" s="416"/>
      <c r="AU18" s="416"/>
      <c r="AV18" s="416"/>
      <c r="AW18" s="413"/>
      <c r="AX18" s="413"/>
      <c r="AY18" s="265"/>
      <c r="AZ18" s="414" t="s">
        <v>149</v>
      </c>
      <c r="BA18" s="265"/>
      <c r="BB18" s="265"/>
      <c r="BC18" s="265"/>
      <c r="BD18" s="265"/>
      <c r="BE18" s="265"/>
      <c r="BF18" s="265"/>
      <c r="BG18" s="265"/>
      <c r="BH18" s="265"/>
      <c r="BI18" s="265"/>
      <c r="BJ18" s="265"/>
      <c r="BK18" s="265"/>
      <c r="BL18" s="265"/>
      <c r="BM18" s="265"/>
      <c r="BN18" s="265"/>
      <c r="BO18" s="265"/>
      <c r="BP18" s="264"/>
    </row>
    <row r="19" spans="3:68" ht="20.100000000000001" customHeight="1" x14ac:dyDescent="0.25">
      <c r="C19" s="134"/>
      <c r="D19" s="588" t="str">
        <f>IF(F19&lt;&gt;0,12,"")</f>
        <v/>
      </c>
      <c r="E19" s="589"/>
      <c r="F19" s="274"/>
      <c r="G19" s="558" t="s">
        <v>80</v>
      </c>
      <c r="H19" s="558"/>
      <c r="I19" s="558"/>
      <c r="J19" s="558"/>
      <c r="K19" s="558"/>
      <c r="L19" s="558"/>
      <c r="M19" s="558"/>
      <c r="N19" s="558"/>
      <c r="O19" s="558"/>
      <c r="P19" s="558"/>
      <c r="Q19" s="558"/>
      <c r="R19" s="558"/>
      <c r="S19" s="558"/>
      <c r="T19" s="558"/>
      <c r="U19" s="558"/>
      <c r="V19" s="558"/>
      <c r="W19" s="558"/>
      <c r="X19" s="558"/>
      <c r="Y19" s="558"/>
      <c r="Z19" s="558"/>
      <c r="AA19" s="558"/>
      <c r="AB19" s="558"/>
      <c r="AC19" s="558"/>
      <c r="AD19" s="558"/>
      <c r="AE19" s="558"/>
      <c r="AF19" s="558"/>
      <c r="AG19" s="558"/>
      <c r="AH19" s="558"/>
      <c r="AI19" s="558"/>
      <c r="AJ19" s="558"/>
      <c r="AK19" s="558"/>
      <c r="AL19" s="135"/>
      <c r="AM19" s="270"/>
      <c r="AN19" s="270"/>
      <c r="AO19" s="272"/>
      <c r="AP19" s="260"/>
      <c r="AQ19" s="265"/>
      <c r="AR19" s="265"/>
      <c r="AS19" s="265"/>
      <c r="AT19" s="411" t="s">
        <v>150</v>
      </c>
      <c r="AU19" s="411"/>
      <c r="AV19" s="416"/>
      <c r="AW19" s="413">
        <v>3</v>
      </c>
      <c r="AX19" s="413"/>
      <c r="AY19" s="265"/>
      <c r="AZ19" s="414" t="s">
        <v>151</v>
      </c>
      <c r="BA19" s="265"/>
      <c r="BB19" s="265"/>
      <c r="BC19" s="265"/>
      <c r="BD19" s="265"/>
      <c r="BE19" s="265"/>
      <c r="BF19" s="265"/>
      <c r="BG19" s="265"/>
      <c r="BH19" s="265"/>
      <c r="BI19" s="265"/>
      <c r="BJ19" s="265"/>
      <c r="BK19" s="265"/>
      <c r="BL19" s="265"/>
      <c r="BM19" s="265"/>
      <c r="BN19" s="265"/>
      <c r="BO19" s="265"/>
      <c r="BP19" s="264"/>
    </row>
    <row r="20" spans="3:68" ht="20.100000000000001" customHeight="1" x14ac:dyDescent="0.25">
      <c r="C20" s="134"/>
      <c r="D20" s="584"/>
      <c r="E20" s="584"/>
      <c r="F20" s="256"/>
      <c r="G20" s="558"/>
      <c r="H20" s="558"/>
      <c r="I20" s="558"/>
      <c r="J20" s="558"/>
      <c r="K20" s="558"/>
      <c r="L20" s="558"/>
      <c r="M20" s="558"/>
      <c r="N20" s="558"/>
      <c r="O20" s="558"/>
      <c r="P20" s="558"/>
      <c r="Q20" s="558"/>
      <c r="R20" s="558"/>
      <c r="S20" s="558"/>
      <c r="T20" s="558"/>
      <c r="U20" s="558"/>
      <c r="V20" s="558"/>
      <c r="W20" s="558"/>
      <c r="X20" s="558"/>
      <c r="Y20" s="558"/>
      <c r="Z20" s="558"/>
      <c r="AA20" s="558"/>
      <c r="AB20" s="558"/>
      <c r="AC20" s="558"/>
      <c r="AD20" s="558"/>
      <c r="AE20" s="558"/>
      <c r="AF20" s="558"/>
      <c r="AG20" s="558"/>
      <c r="AH20" s="558"/>
      <c r="AI20" s="558"/>
      <c r="AJ20" s="558"/>
      <c r="AK20" s="558"/>
      <c r="AL20" s="135"/>
      <c r="AM20" s="270"/>
      <c r="AN20" s="270"/>
      <c r="AO20" s="272"/>
      <c r="AP20" s="260"/>
      <c r="AQ20" s="265"/>
      <c r="AR20" s="265"/>
      <c r="AS20" s="265"/>
      <c r="AT20" s="416"/>
      <c r="AU20" s="416"/>
      <c r="AV20" s="416"/>
      <c r="AW20" s="413"/>
      <c r="AX20" s="413"/>
      <c r="AY20" s="265"/>
      <c r="AZ20" s="414" t="s">
        <v>152</v>
      </c>
      <c r="BA20" s="265"/>
      <c r="BB20" s="265"/>
      <c r="BC20" s="265"/>
      <c r="BD20" s="265"/>
      <c r="BE20" s="265"/>
      <c r="BF20" s="265"/>
      <c r="BG20" s="265"/>
      <c r="BH20" s="265"/>
      <c r="BI20" s="265"/>
      <c r="BJ20" s="265"/>
      <c r="BK20" s="265"/>
      <c r="BL20" s="265"/>
      <c r="BM20" s="265"/>
      <c r="BN20" s="265"/>
      <c r="BO20" s="265"/>
      <c r="BP20" s="264"/>
    </row>
    <row r="21" spans="3:68" ht="20.100000000000001" customHeight="1" x14ac:dyDescent="0.25">
      <c r="C21" s="134"/>
      <c r="D21" s="588" t="str">
        <f>IF(F21&lt;&gt;0,19,"")</f>
        <v/>
      </c>
      <c r="E21" s="589"/>
      <c r="F21" s="274"/>
      <c r="G21" s="582" t="s">
        <v>79</v>
      </c>
      <c r="H21" s="582"/>
      <c r="I21" s="582"/>
      <c r="J21" s="582"/>
      <c r="K21" s="582"/>
      <c r="L21" s="582"/>
      <c r="M21" s="582"/>
      <c r="N21" s="582"/>
      <c r="O21" s="582"/>
      <c r="P21" s="582"/>
      <c r="Q21" s="582"/>
      <c r="R21" s="582"/>
      <c r="S21" s="582"/>
      <c r="T21" s="582"/>
      <c r="U21" s="582"/>
      <c r="V21" s="582"/>
      <c r="W21" s="582"/>
      <c r="X21" s="582"/>
      <c r="Y21" s="582"/>
      <c r="Z21" s="582"/>
      <c r="AA21" s="582"/>
      <c r="AB21" s="582"/>
      <c r="AC21" s="582"/>
      <c r="AD21" s="582"/>
      <c r="AE21" s="582"/>
      <c r="AF21" s="582"/>
      <c r="AG21" s="582"/>
      <c r="AH21" s="582"/>
      <c r="AI21" s="582"/>
      <c r="AJ21" s="582"/>
      <c r="AK21" s="582"/>
      <c r="AL21" s="135"/>
      <c r="AM21" s="270"/>
      <c r="AN21" s="270"/>
      <c r="AO21" s="272"/>
      <c r="AP21" s="260"/>
      <c r="AQ21" s="265"/>
      <c r="AR21" s="265"/>
      <c r="AS21" s="265"/>
      <c r="AT21" s="416"/>
      <c r="AU21" s="416"/>
      <c r="AV21" s="416"/>
      <c r="AW21" s="413"/>
      <c r="AX21" s="413"/>
      <c r="AY21" s="265"/>
      <c r="AZ21" s="414" t="s">
        <v>153</v>
      </c>
      <c r="BA21" s="265"/>
      <c r="BB21" s="265"/>
      <c r="BC21" s="265"/>
      <c r="BD21" s="265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4"/>
    </row>
    <row r="22" spans="3:68" ht="20.100000000000001" customHeight="1" x14ac:dyDescent="0.25">
      <c r="C22" s="134"/>
      <c r="D22" s="584"/>
      <c r="E22" s="584"/>
      <c r="F22" s="256"/>
      <c r="G22" s="582"/>
      <c r="H22" s="582"/>
      <c r="I22" s="582"/>
      <c r="J22" s="582"/>
      <c r="K22" s="582"/>
      <c r="L22" s="582"/>
      <c r="M22" s="582"/>
      <c r="N22" s="582"/>
      <c r="O22" s="582"/>
      <c r="P22" s="582"/>
      <c r="Q22" s="582"/>
      <c r="R22" s="582"/>
      <c r="S22" s="582"/>
      <c r="T22" s="582"/>
      <c r="U22" s="582"/>
      <c r="V22" s="582"/>
      <c r="W22" s="582"/>
      <c r="X22" s="582"/>
      <c r="Y22" s="582"/>
      <c r="Z22" s="582"/>
      <c r="AA22" s="582"/>
      <c r="AB22" s="582"/>
      <c r="AC22" s="582"/>
      <c r="AD22" s="582"/>
      <c r="AE22" s="582"/>
      <c r="AF22" s="582"/>
      <c r="AG22" s="582"/>
      <c r="AH22" s="582"/>
      <c r="AI22" s="582"/>
      <c r="AJ22" s="582"/>
      <c r="AK22" s="582"/>
      <c r="AL22" s="135"/>
      <c r="AM22" s="270"/>
      <c r="AN22" s="270"/>
      <c r="AO22" s="272"/>
      <c r="AP22" s="260"/>
      <c r="AQ22" s="265"/>
      <c r="AR22" s="265"/>
      <c r="AS22" s="265"/>
      <c r="AT22" s="411" t="s">
        <v>154</v>
      </c>
      <c r="AU22" s="411"/>
      <c r="AV22" s="416"/>
      <c r="AW22" s="413">
        <v>4</v>
      </c>
      <c r="AX22" s="413"/>
      <c r="AY22" s="265"/>
      <c r="AZ22" s="414" t="s">
        <v>155</v>
      </c>
      <c r="BA22" s="265"/>
      <c r="BB22" s="265"/>
      <c r="BC22" s="265"/>
      <c r="BD22" s="265"/>
      <c r="BE22" s="265"/>
      <c r="BF22" s="265"/>
      <c r="BG22" s="265"/>
      <c r="BH22" s="265"/>
      <c r="BI22" s="265"/>
      <c r="BJ22" s="265"/>
      <c r="BK22" s="265"/>
      <c r="BL22" s="265"/>
      <c r="BM22" s="265"/>
      <c r="BN22" s="265"/>
      <c r="BO22" s="265"/>
      <c r="BP22" s="264"/>
    </row>
    <row r="23" spans="3:68" ht="20.100000000000001" customHeight="1" x14ac:dyDescent="0.25">
      <c r="C23" s="134"/>
      <c r="D23" s="588" t="str">
        <f>IF(F23&lt;&gt;0,26,"")</f>
        <v/>
      </c>
      <c r="E23" s="589"/>
      <c r="F23" s="274"/>
      <c r="G23" s="582" t="s">
        <v>78</v>
      </c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  <c r="W23" s="582"/>
      <c r="X23" s="582"/>
      <c r="Y23" s="582"/>
      <c r="Z23" s="582"/>
      <c r="AA23" s="582"/>
      <c r="AB23" s="582"/>
      <c r="AC23" s="582"/>
      <c r="AD23" s="582"/>
      <c r="AE23" s="582"/>
      <c r="AF23" s="582"/>
      <c r="AG23" s="582"/>
      <c r="AH23" s="582"/>
      <c r="AI23" s="582"/>
      <c r="AJ23" s="582"/>
      <c r="AK23" s="582"/>
      <c r="AL23" s="135"/>
      <c r="AM23" s="270"/>
      <c r="AN23" s="270"/>
      <c r="AO23" s="272"/>
      <c r="AP23" s="260"/>
      <c r="AQ23" s="265"/>
      <c r="AR23" s="265"/>
      <c r="AS23" s="265"/>
      <c r="AT23" s="416"/>
      <c r="AU23" s="416"/>
      <c r="AV23" s="416"/>
      <c r="AW23" s="413"/>
      <c r="AX23" s="413"/>
      <c r="AY23" s="265"/>
      <c r="AZ23" s="414" t="s">
        <v>156</v>
      </c>
      <c r="BA23" s="265"/>
      <c r="BB23" s="265"/>
      <c r="BC23" s="265"/>
      <c r="BD23" s="265"/>
      <c r="BE23" s="265"/>
      <c r="BF23" s="265"/>
      <c r="BG23" s="265"/>
      <c r="BH23" s="265"/>
      <c r="BI23" s="265"/>
      <c r="BJ23" s="265"/>
      <c r="BK23" s="265"/>
      <c r="BL23" s="265"/>
      <c r="BM23" s="265"/>
      <c r="BN23" s="265"/>
      <c r="BO23" s="265"/>
      <c r="BP23" s="264"/>
    </row>
    <row r="24" spans="3:68" ht="20.100000000000001" customHeight="1" x14ac:dyDescent="0.25">
      <c r="C24" s="134"/>
      <c r="D24" s="584"/>
      <c r="E24" s="584"/>
      <c r="F24" s="256"/>
      <c r="G24" s="582"/>
      <c r="H24" s="582"/>
      <c r="I24" s="582"/>
      <c r="J24" s="582"/>
      <c r="K24" s="582"/>
      <c r="L24" s="582"/>
      <c r="M24" s="582"/>
      <c r="N24" s="582"/>
      <c r="O24" s="582"/>
      <c r="P24" s="582"/>
      <c r="Q24" s="582"/>
      <c r="R24" s="582"/>
      <c r="S24" s="582"/>
      <c r="T24" s="582"/>
      <c r="U24" s="582"/>
      <c r="V24" s="582"/>
      <c r="W24" s="582"/>
      <c r="X24" s="582"/>
      <c r="Y24" s="582"/>
      <c r="Z24" s="582"/>
      <c r="AA24" s="582"/>
      <c r="AB24" s="582"/>
      <c r="AC24" s="582"/>
      <c r="AD24" s="582"/>
      <c r="AE24" s="582"/>
      <c r="AF24" s="582"/>
      <c r="AG24" s="582"/>
      <c r="AH24" s="582"/>
      <c r="AI24" s="582"/>
      <c r="AJ24" s="582"/>
      <c r="AK24" s="582"/>
      <c r="AL24" s="135"/>
      <c r="AM24" s="270"/>
      <c r="AN24" s="270"/>
      <c r="AO24" s="272"/>
      <c r="AP24" s="260"/>
      <c r="AQ24" s="265"/>
      <c r="AR24" s="265"/>
      <c r="AS24" s="265"/>
      <c r="AT24" s="416"/>
      <c r="AU24" s="416"/>
      <c r="AV24" s="416"/>
      <c r="AW24" s="413"/>
      <c r="AX24" s="413"/>
      <c r="AY24" s="265"/>
      <c r="AZ24" s="414" t="s">
        <v>157</v>
      </c>
      <c r="BA24" s="265"/>
      <c r="BB24" s="265"/>
      <c r="BC24" s="265"/>
      <c r="BD24" s="265"/>
      <c r="BE24" s="265"/>
      <c r="BF24" s="265"/>
      <c r="BG24" s="265"/>
      <c r="BH24" s="265"/>
      <c r="BI24" s="265"/>
      <c r="BJ24" s="265"/>
      <c r="BK24" s="265"/>
      <c r="BL24" s="265"/>
      <c r="BM24" s="265"/>
      <c r="BN24" s="265"/>
      <c r="BO24" s="265"/>
      <c r="BP24" s="264"/>
    </row>
    <row r="25" spans="3:68" ht="20.100000000000001" customHeight="1" x14ac:dyDescent="0.25">
      <c r="C25" s="134"/>
      <c r="D25" s="588" t="str">
        <f>IF(F25&lt;&gt;0,33,"")</f>
        <v/>
      </c>
      <c r="E25" s="589"/>
      <c r="F25" s="273"/>
      <c r="G25" s="582" t="s">
        <v>77</v>
      </c>
      <c r="H25" s="582"/>
      <c r="I25" s="582"/>
      <c r="J25" s="582"/>
      <c r="K25" s="582"/>
      <c r="L25" s="582"/>
      <c r="M25" s="582"/>
      <c r="N25" s="582"/>
      <c r="O25" s="582"/>
      <c r="P25" s="582"/>
      <c r="Q25" s="582"/>
      <c r="R25" s="582"/>
      <c r="S25" s="582"/>
      <c r="T25" s="582"/>
      <c r="U25" s="582"/>
      <c r="V25" s="582"/>
      <c r="W25" s="582"/>
      <c r="X25" s="582"/>
      <c r="Y25" s="582"/>
      <c r="Z25" s="582"/>
      <c r="AA25" s="582"/>
      <c r="AB25" s="582"/>
      <c r="AC25" s="582"/>
      <c r="AD25" s="582"/>
      <c r="AE25" s="582"/>
      <c r="AF25" s="582"/>
      <c r="AG25" s="582"/>
      <c r="AH25" s="582"/>
      <c r="AI25" s="582"/>
      <c r="AJ25" s="582"/>
      <c r="AK25" s="144"/>
      <c r="AL25" s="135"/>
      <c r="AM25" s="270"/>
      <c r="AN25" s="270"/>
      <c r="AO25" s="272"/>
      <c r="AP25" s="260"/>
      <c r="AQ25" s="265"/>
      <c r="AR25" s="265"/>
      <c r="AS25" s="265"/>
      <c r="AT25" s="411" t="s">
        <v>158</v>
      </c>
      <c r="AU25" s="411"/>
      <c r="AV25" s="416"/>
      <c r="AW25" s="413">
        <v>5</v>
      </c>
      <c r="AX25" s="413"/>
      <c r="AY25" s="265"/>
      <c r="AZ25" s="414" t="s">
        <v>159</v>
      </c>
      <c r="BA25" s="265"/>
      <c r="BB25" s="265"/>
      <c r="BC25" s="265"/>
      <c r="BD25" s="265"/>
      <c r="BE25" s="265"/>
      <c r="BF25" s="265"/>
      <c r="BG25" s="265"/>
      <c r="BH25" s="265"/>
      <c r="BI25" s="265"/>
      <c r="BJ25" s="265"/>
      <c r="BK25" s="265"/>
      <c r="BL25" s="265"/>
      <c r="BM25" s="265"/>
      <c r="BN25" s="265"/>
      <c r="BO25" s="265"/>
      <c r="BP25" s="264"/>
    </row>
    <row r="26" spans="3:68" ht="20.100000000000001" customHeight="1" x14ac:dyDescent="0.25">
      <c r="C26" s="134"/>
      <c r="D26" s="584"/>
      <c r="E26" s="584"/>
      <c r="F26" s="256"/>
      <c r="G26" s="582"/>
      <c r="H26" s="582"/>
      <c r="I26" s="582"/>
      <c r="J26" s="582"/>
      <c r="K26" s="582"/>
      <c r="L26" s="582"/>
      <c r="M26" s="582"/>
      <c r="N26" s="582"/>
      <c r="O26" s="582"/>
      <c r="P26" s="582"/>
      <c r="Q26" s="582"/>
      <c r="R26" s="582"/>
      <c r="S26" s="582"/>
      <c r="T26" s="582"/>
      <c r="U26" s="582"/>
      <c r="V26" s="582"/>
      <c r="W26" s="582"/>
      <c r="X26" s="582"/>
      <c r="Y26" s="582"/>
      <c r="Z26" s="582"/>
      <c r="AA26" s="582"/>
      <c r="AB26" s="582"/>
      <c r="AC26" s="582"/>
      <c r="AD26" s="582"/>
      <c r="AE26" s="582"/>
      <c r="AF26" s="582"/>
      <c r="AG26" s="582"/>
      <c r="AH26" s="582"/>
      <c r="AI26" s="582"/>
      <c r="AJ26" s="582"/>
      <c r="AK26" s="144"/>
      <c r="AL26" s="135"/>
      <c r="AM26" s="270"/>
      <c r="AN26" s="270"/>
      <c r="AO26" s="272"/>
      <c r="AP26" s="260"/>
      <c r="AQ26" s="265"/>
      <c r="AR26" s="265"/>
      <c r="AS26" s="265"/>
      <c r="AT26" s="416"/>
      <c r="AU26" s="416"/>
      <c r="AV26" s="416"/>
      <c r="AW26" s="414"/>
      <c r="AX26" s="414"/>
      <c r="AY26" s="265"/>
      <c r="AZ26" s="414" t="s">
        <v>160</v>
      </c>
      <c r="BA26" s="265"/>
      <c r="BB26" s="265"/>
      <c r="BC26" s="265"/>
      <c r="BD26" s="265"/>
      <c r="BE26" s="265"/>
      <c r="BF26" s="265"/>
      <c r="BG26" s="265"/>
      <c r="BH26" s="265"/>
      <c r="BI26" s="265"/>
      <c r="BJ26" s="265"/>
      <c r="BK26" s="265"/>
      <c r="BL26" s="265"/>
      <c r="BM26" s="265"/>
      <c r="BN26" s="265"/>
      <c r="BO26" s="265"/>
      <c r="BP26" s="264"/>
    </row>
    <row r="27" spans="3:68" ht="20.100000000000001" customHeight="1" x14ac:dyDescent="0.25">
      <c r="C27" s="134"/>
      <c r="D27" s="588" t="str">
        <f>IF(F27&lt;&gt;0,40,"")</f>
        <v/>
      </c>
      <c r="E27" s="589"/>
      <c r="F27" s="273"/>
      <c r="G27" s="582" t="s">
        <v>75</v>
      </c>
      <c r="H27" s="582"/>
      <c r="I27" s="582"/>
      <c r="J27" s="582"/>
      <c r="K27" s="582"/>
      <c r="L27" s="582"/>
      <c r="M27" s="582"/>
      <c r="N27" s="582"/>
      <c r="O27" s="582"/>
      <c r="P27" s="582"/>
      <c r="Q27" s="582"/>
      <c r="R27" s="582"/>
      <c r="S27" s="582"/>
      <c r="T27" s="582"/>
      <c r="U27" s="582"/>
      <c r="V27" s="582"/>
      <c r="W27" s="582"/>
      <c r="X27" s="582"/>
      <c r="Y27" s="582"/>
      <c r="Z27" s="582"/>
      <c r="AA27" s="582"/>
      <c r="AB27" s="582"/>
      <c r="AC27" s="582"/>
      <c r="AD27" s="582"/>
      <c r="AE27" s="582"/>
      <c r="AF27" s="582"/>
      <c r="AG27" s="582"/>
      <c r="AH27" s="582"/>
      <c r="AI27" s="582"/>
      <c r="AJ27" s="582"/>
      <c r="AK27" s="144"/>
      <c r="AL27" s="135"/>
      <c r="AM27" s="270"/>
      <c r="AN27" s="270"/>
      <c r="AO27" s="272"/>
      <c r="AP27" s="260"/>
      <c r="AQ27" s="265"/>
      <c r="AR27" s="265"/>
      <c r="AS27" s="265"/>
      <c r="AT27" s="416"/>
      <c r="AU27" s="416"/>
      <c r="AV27" s="416"/>
      <c r="AW27" s="415"/>
      <c r="AX27" s="415"/>
      <c r="AY27" s="265"/>
      <c r="AZ27" s="414" t="s">
        <v>161</v>
      </c>
      <c r="BA27" s="265"/>
      <c r="BB27" s="265"/>
      <c r="BC27" s="265"/>
      <c r="BD27" s="265"/>
      <c r="BE27" s="265"/>
      <c r="BF27" s="265"/>
      <c r="BG27" s="265"/>
      <c r="BH27" s="265"/>
      <c r="BI27" s="265"/>
      <c r="BJ27" s="265"/>
      <c r="BK27" s="265"/>
      <c r="BL27" s="265"/>
      <c r="BM27" s="265"/>
      <c r="BN27" s="265"/>
      <c r="BO27" s="265"/>
      <c r="BP27" s="264"/>
    </row>
    <row r="28" spans="3:68" ht="20.100000000000001" customHeight="1" thickBot="1" x14ac:dyDescent="0.3">
      <c r="C28" s="134"/>
      <c r="D28" s="584"/>
      <c r="E28" s="584"/>
      <c r="F28" s="256"/>
      <c r="G28" s="582"/>
      <c r="H28" s="582"/>
      <c r="I28" s="582"/>
      <c r="J28" s="582"/>
      <c r="K28" s="582"/>
      <c r="L28" s="582"/>
      <c r="M28" s="582"/>
      <c r="N28" s="582"/>
      <c r="O28" s="582"/>
      <c r="P28" s="582"/>
      <c r="Q28" s="582"/>
      <c r="R28" s="582"/>
      <c r="S28" s="582"/>
      <c r="T28" s="582"/>
      <c r="U28" s="582"/>
      <c r="V28" s="582"/>
      <c r="W28" s="582"/>
      <c r="X28" s="582"/>
      <c r="Y28" s="582"/>
      <c r="Z28" s="582"/>
      <c r="AA28" s="582"/>
      <c r="AB28" s="582"/>
      <c r="AC28" s="582"/>
      <c r="AD28" s="582"/>
      <c r="AE28" s="582"/>
      <c r="AF28" s="582"/>
      <c r="AG28" s="582"/>
      <c r="AH28" s="582"/>
      <c r="AI28" s="582"/>
      <c r="AJ28" s="582"/>
      <c r="AK28" s="144"/>
      <c r="AL28" s="135"/>
      <c r="AM28" s="270"/>
      <c r="AN28" s="270"/>
      <c r="AO28" s="417"/>
      <c r="AP28" s="485"/>
      <c r="AQ28" s="418"/>
      <c r="AR28" s="418"/>
      <c r="AS28" s="418"/>
      <c r="AT28" s="418"/>
      <c r="AU28" s="418"/>
      <c r="AV28" s="418"/>
      <c r="AW28" s="418"/>
      <c r="AX28" s="418"/>
      <c r="AY28" s="418"/>
      <c r="AZ28" s="418"/>
      <c r="BA28" s="418"/>
      <c r="BB28" s="418"/>
      <c r="BC28" s="418"/>
      <c r="BD28" s="418"/>
      <c r="BE28" s="418"/>
      <c r="BF28" s="418"/>
      <c r="BG28" s="418"/>
      <c r="BH28" s="418"/>
      <c r="BI28" s="418"/>
      <c r="BJ28" s="418"/>
      <c r="BK28" s="418"/>
      <c r="BL28" s="418"/>
      <c r="BM28" s="418"/>
      <c r="BN28" s="418"/>
      <c r="BO28" s="418"/>
      <c r="BP28" s="267"/>
    </row>
    <row r="29" spans="3:68" ht="20.100000000000001" customHeight="1" thickTop="1" x14ac:dyDescent="0.2">
      <c r="C29" s="134"/>
      <c r="D29" s="586" t="str">
        <f>IF(F29&lt;&gt;0,45,"")</f>
        <v/>
      </c>
      <c r="E29" s="587"/>
      <c r="F29" s="274"/>
      <c r="G29" s="555" t="s">
        <v>76</v>
      </c>
      <c r="H29" s="556"/>
      <c r="I29" s="556"/>
      <c r="J29" s="556"/>
      <c r="K29" s="556"/>
      <c r="L29" s="556"/>
      <c r="M29" s="556"/>
      <c r="N29" s="556"/>
      <c r="O29" s="556"/>
      <c r="P29" s="556"/>
      <c r="Q29" s="556"/>
      <c r="R29" s="556"/>
      <c r="S29" s="556"/>
      <c r="T29" s="556"/>
      <c r="U29" s="556"/>
      <c r="V29" s="557"/>
      <c r="W29" s="557"/>
      <c r="X29" s="557"/>
      <c r="Y29" s="557"/>
      <c r="Z29" s="557"/>
      <c r="AA29" s="557"/>
      <c r="AB29" s="557"/>
      <c r="AC29" s="557"/>
      <c r="AD29" s="557"/>
      <c r="AE29" s="557"/>
      <c r="AF29" s="557"/>
      <c r="AG29" s="557"/>
      <c r="AH29" s="557"/>
      <c r="AI29" s="557"/>
      <c r="AJ29" s="583"/>
      <c r="AK29" s="144"/>
      <c r="AL29" s="135"/>
      <c r="AM29" s="270"/>
      <c r="AN29" s="270"/>
      <c r="AO29" s="270"/>
      <c r="AP29" s="270"/>
    </row>
    <row r="30" spans="3:68" ht="20.100000000000001" customHeight="1" thickBot="1" x14ac:dyDescent="0.25">
      <c r="C30" s="441">
        <f>IF(D30&lt;&gt;0,1,0)</f>
        <v>0</v>
      </c>
      <c r="D30" s="575">
        <f>SUM(D15:E29)</f>
        <v>0</v>
      </c>
      <c r="E30" s="576"/>
      <c r="F30" s="279" t="s">
        <v>6</v>
      </c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08"/>
      <c r="W30" s="108"/>
      <c r="X30" s="108"/>
      <c r="Y30" s="77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135"/>
      <c r="AM30" s="270"/>
      <c r="AN30" s="270"/>
      <c r="AO30" s="270"/>
      <c r="AP30" s="270"/>
      <c r="AQ30" s="269"/>
      <c r="AR30" s="269"/>
      <c r="AS30" s="269"/>
      <c r="AT30" s="269"/>
      <c r="AU30" s="269"/>
      <c r="AV30" s="269"/>
      <c r="AW30" s="269"/>
      <c r="AX30" s="269"/>
      <c r="AY30" s="269"/>
      <c r="AZ30" s="269"/>
      <c r="BA30" s="269"/>
      <c r="BB30" s="269"/>
      <c r="BC30" s="269"/>
      <c r="BD30" s="269"/>
      <c r="BE30" s="269"/>
      <c r="BF30" s="269"/>
      <c r="BG30" s="269"/>
      <c r="BH30" s="269"/>
      <c r="BI30" s="269"/>
      <c r="BJ30" s="269"/>
      <c r="BK30" s="269"/>
      <c r="BL30" s="269"/>
      <c r="BM30" s="269"/>
      <c r="BN30" s="269"/>
    </row>
    <row r="31" spans="3:68" s="269" customFormat="1" ht="20.100000000000001" customHeight="1" thickTop="1" thickBot="1" x14ac:dyDescent="0.25">
      <c r="C31" s="379"/>
      <c r="D31" s="380"/>
      <c r="E31" s="380"/>
      <c r="F31" s="381"/>
      <c r="G31" s="382"/>
      <c r="H31" s="382"/>
      <c r="I31" s="382"/>
      <c r="J31" s="382"/>
      <c r="K31" s="382"/>
      <c r="L31" s="382"/>
      <c r="M31" s="382"/>
      <c r="N31" s="382"/>
      <c r="O31" s="382"/>
      <c r="P31" s="382"/>
      <c r="Q31" s="382"/>
      <c r="R31" s="382"/>
      <c r="S31" s="382"/>
      <c r="T31" s="382"/>
      <c r="U31" s="382"/>
      <c r="V31" s="383"/>
      <c r="W31" s="383"/>
      <c r="X31" s="383"/>
      <c r="Y31" s="384"/>
      <c r="Z31" s="380"/>
      <c r="AA31" s="380"/>
      <c r="AB31" s="380"/>
      <c r="AC31" s="380"/>
      <c r="AD31" s="380"/>
      <c r="AE31" s="380"/>
      <c r="AF31" s="380"/>
      <c r="AG31" s="380"/>
      <c r="AH31" s="380"/>
      <c r="AI31" s="380"/>
      <c r="AJ31" s="380"/>
      <c r="AK31" s="380"/>
      <c r="AL31" s="385"/>
      <c r="AM31" s="270"/>
      <c r="AN31" s="270"/>
      <c r="AO31" s="270"/>
      <c r="AP31" s="270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</row>
    <row r="32" spans="3:68" ht="20.100000000000001" customHeight="1" thickTop="1" x14ac:dyDescent="0.25">
      <c r="C32" s="129"/>
      <c r="D32" s="130"/>
      <c r="E32" s="130"/>
      <c r="F32" s="573" t="s">
        <v>98</v>
      </c>
      <c r="G32" s="574"/>
      <c r="H32" s="574"/>
      <c r="I32" s="574"/>
      <c r="J32" s="574"/>
      <c r="K32" s="574"/>
      <c r="L32" s="574"/>
      <c r="M32" s="574"/>
      <c r="N32" s="574"/>
      <c r="O32" s="574"/>
      <c r="P32" s="574"/>
      <c r="Q32" s="574"/>
      <c r="R32" s="574"/>
      <c r="S32" s="574"/>
      <c r="T32" s="574"/>
      <c r="U32" s="574"/>
      <c r="V32" s="574"/>
      <c r="W32" s="574"/>
      <c r="X32" s="378"/>
      <c r="Y32" s="131"/>
      <c r="Z32" s="130"/>
      <c r="AA32" s="130"/>
      <c r="AB32" s="480"/>
      <c r="AC32" s="480"/>
      <c r="AD32" s="480"/>
      <c r="AE32" s="480"/>
      <c r="AF32" s="480"/>
      <c r="AG32" s="480"/>
      <c r="AH32" s="480"/>
      <c r="AI32" s="480"/>
      <c r="AJ32" s="481"/>
      <c r="AK32" s="130"/>
      <c r="AL32" s="133"/>
      <c r="AM32" s="270"/>
      <c r="AN32" s="270"/>
      <c r="AO32" s="270"/>
      <c r="AP32" s="270"/>
    </row>
    <row r="33" spans="3:68" ht="20.100000000000001" customHeight="1" x14ac:dyDescent="0.2">
      <c r="C33" s="134"/>
      <c r="D33" s="79"/>
      <c r="E33" s="79"/>
      <c r="F33" s="147"/>
      <c r="G33" s="482"/>
      <c r="H33" s="482"/>
      <c r="I33" s="482"/>
      <c r="J33" s="482"/>
      <c r="K33" s="482"/>
      <c r="L33" s="482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108"/>
      <c r="Y33" s="77"/>
      <c r="Z33" s="79"/>
      <c r="AA33" s="79"/>
      <c r="AB33" s="154"/>
      <c r="AC33" s="154"/>
      <c r="AD33" s="154"/>
      <c r="AE33" s="154"/>
      <c r="AF33" s="154"/>
      <c r="AG33" s="154"/>
      <c r="AH33" s="154"/>
      <c r="AI33" s="154"/>
      <c r="AJ33" s="155"/>
      <c r="AK33" s="79"/>
      <c r="AL33" s="135"/>
      <c r="AM33" s="270"/>
      <c r="AN33" s="270"/>
      <c r="AO33" s="270"/>
      <c r="AP33" s="270"/>
    </row>
    <row r="34" spans="3:68" ht="20.100000000000001" customHeight="1" x14ac:dyDescent="0.2">
      <c r="C34" s="134"/>
      <c r="D34" s="374" t="s">
        <v>197</v>
      </c>
      <c r="E34" s="79"/>
      <c r="F34" s="147"/>
      <c r="G34" s="482"/>
      <c r="H34" s="482"/>
      <c r="I34" s="482"/>
      <c r="J34" s="482"/>
      <c r="K34" s="482"/>
      <c r="L34" s="482"/>
      <c r="M34" s="482"/>
      <c r="N34" s="482"/>
      <c r="O34" s="482"/>
      <c r="P34" s="482"/>
      <c r="Q34" s="482"/>
      <c r="R34" s="482"/>
      <c r="S34" s="482"/>
      <c r="T34" s="482"/>
      <c r="U34" s="482"/>
      <c r="V34" s="482"/>
      <c r="W34" s="482"/>
      <c r="X34" s="108"/>
      <c r="Y34" s="77"/>
      <c r="Z34" s="79"/>
      <c r="AA34" s="79"/>
      <c r="AB34" s="154"/>
      <c r="AC34" s="154"/>
      <c r="AD34" s="154"/>
      <c r="AE34" s="154"/>
      <c r="AF34" s="154"/>
      <c r="AG34" s="154"/>
      <c r="AH34" s="154"/>
      <c r="AI34" s="154"/>
      <c r="AJ34" s="155"/>
      <c r="AK34" s="79"/>
      <c r="AL34" s="135"/>
      <c r="AM34" s="270"/>
      <c r="AN34" s="270"/>
      <c r="AO34" s="270"/>
      <c r="AP34" s="270"/>
      <c r="BO34" s="269"/>
      <c r="BP34" s="269"/>
    </row>
    <row r="35" spans="3:68" ht="20.100000000000001" customHeight="1" x14ac:dyDescent="0.2">
      <c r="C35" s="134"/>
      <c r="D35" s="577" t="s">
        <v>6</v>
      </c>
      <c r="E35" s="578"/>
      <c r="F35" s="127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08"/>
      <c r="W35" s="108"/>
      <c r="X35" s="108"/>
      <c r="Y35" s="77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135"/>
      <c r="AM35" s="270"/>
      <c r="AN35" s="270"/>
      <c r="AO35" s="270"/>
      <c r="AP35" s="270"/>
    </row>
    <row r="36" spans="3:68" ht="20.100000000000001" customHeight="1" x14ac:dyDescent="0.2">
      <c r="C36" s="134"/>
      <c r="D36" s="588" t="str">
        <f>IF(F36&lt;&gt;0,0,"")</f>
        <v/>
      </c>
      <c r="E36" s="589"/>
      <c r="F36" s="273"/>
      <c r="G36" s="555" t="s">
        <v>164</v>
      </c>
      <c r="H36" s="556"/>
      <c r="I36" s="556"/>
      <c r="J36" s="556"/>
      <c r="K36" s="556"/>
      <c r="L36" s="556"/>
      <c r="M36" s="556"/>
      <c r="N36" s="556"/>
      <c r="O36" s="556"/>
      <c r="P36" s="556"/>
      <c r="Q36" s="556"/>
      <c r="R36" s="556"/>
      <c r="S36" s="556"/>
      <c r="T36" s="556"/>
      <c r="U36" s="556"/>
      <c r="V36" s="585"/>
      <c r="W36" s="585"/>
      <c r="X36" s="585"/>
      <c r="Y36" s="585"/>
      <c r="Z36" s="585"/>
      <c r="AA36" s="585"/>
      <c r="AB36" s="585"/>
      <c r="AC36" s="585"/>
      <c r="AD36" s="585"/>
      <c r="AE36" s="585"/>
      <c r="AF36" s="585"/>
      <c r="AG36" s="585"/>
      <c r="AH36" s="585"/>
      <c r="AI36" s="585"/>
      <c r="AJ36" s="585"/>
      <c r="AK36" s="585"/>
      <c r="AL36" s="135"/>
      <c r="AM36" s="270"/>
      <c r="AN36" s="270"/>
      <c r="AO36" s="270"/>
      <c r="AP36" s="270"/>
    </row>
    <row r="37" spans="3:68" ht="20.100000000000001" customHeight="1" x14ac:dyDescent="0.2">
      <c r="C37" s="134"/>
      <c r="D37" s="584"/>
      <c r="E37" s="584"/>
      <c r="F37" s="256"/>
      <c r="G37" s="476"/>
      <c r="H37" s="476"/>
      <c r="I37" s="476"/>
      <c r="J37" s="476"/>
      <c r="K37" s="476"/>
      <c r="L37" s="476"/>
      <c r="M37" s="476"/>
      <c r="N37" s="476"/>
      <c r="O37" s="476"/>
      <c r="P37" s="476"/>
      <c r="Q37" s="476"/>
      <c r="R37" s="476"/>
      <c r="S37" s="476"/>
      <c r="T37" s="476"/>
      <c r="U37" s="476"/>
      <c r="V37" s="483"/>
      <c r="W37" s="483"/>
      <c r="X37" s="483"/>
      <c r="Y37" s="483"/>
      <c r="Z37" s="483"/>
      <c r="AA37" s="483"/>
      <c r="AB37" s="483"/>
      <c r="AC37" s="483"/>
      <c r="AD37" s="483"/>
      <c r="AE37" s="483"/>
      <c r="AF37" s="483"/>
      <c r="AG37" s="483"/>
      <c r="AH37" s="483"/>
      <c r="AI37" s="483"/>
      <c r="AJ37" s="483"/>
      <c r="AK37" s="483"/>
      <c r="AL37" s="135"/>
      <c r="AM37" s="270"/>
      <c r="AN37" s="270"/>
      <c r="AO37" s="270"/>
      <c r="AP37" s="270"/>
    </row>
    <row r="38" spans="3:68" ht="20.100000000000001" customHeight="1" x14ac:dyDescent="0.2">
      <c r="C38" s="134"/>
      <c r="D38" s="588" t="str">
        <f>IF(F38&lt;&gt;0,5,"")</f>
        <v/>
      </c>
      <c r="E38" s="589"/>
      <c r="F38" s="273"/>
      <c r="G38" s="582" t="s">
        <v>170</v>
      </c>
      <c r="H38" s="582"/>
      <c r="I38" s="582"/>
      <c r="J38" s="582"/>
      <c r="K38" s="582"/>
      <c r="L38" s="582"/>
      <c r="M38" s="582"/>
      <c r="N38" s="582"/>
      <c r="O38" s="582"/>
      <c r="P38" s="582"/>
      <c r="Q38" s="582"/>
      <c r="R38" s="582"/>
      <c r="S38" s="582"/>
      <c r="T38" s="582"/>
      <c r="U38" s="582"/>
      <c r="V38" s="582"/>
      <c r="W38" s="582"/>
      <c r="X38" s="582"/>
      <c r="Y38" s="582"/>
      <c r="Z38" s="582"/>
      <c r="AA38" s="582"/>
      <c r="AB38" s="582"/>
      <c r="AC38" s="582"/>
      <c r="AD38" s="582"/>
      <c r="AE38" s="582"/>
      <c r="AF38" s="582"/>
      <c r="AG38" s="582"/>
      <c r="AH38" s="582"/>
      <c r="AI38" s="582"/>
      <c r="AJ38" s="582"/>
      <c r="AK38" s="582"/>
      <c r="AL38" s="135"/>
      <c r="AM38" s="270"/>
      <c r="AN38" s="270"/>
      <c r="AO38" s="270"/>
      <c r="AP38" s="270"/>
    </row>
    <row r="39" spans="3:68" ht="20.100000000000001" customHeight="1" x14ac:dyDescent="0.2">
      <c r="C39" s="134"/>
      <c r="D39" s="584"/>
      <c r="E39" s="584"/>
      <c r="F39" s="256"/>
      <c r="G39" s="582"/>
      <c r="H39" s="582"/>
      <c r="I39" s="582"/>
      <c r="J39" s="582"/>
      <c r="K39" s="582"/>
      <c r="L39" s="582"/>
      <c r="M39" s="582"/>
      <c r="N39" s="582"/>
      <c r="O39" s="582"/>
      <c r="P39" s="582"/>
      <c r="Q39" s="582"/>
      <c r="R39" s="582"/>
      <c r="S39" s="582"/>
      <c r="T39" s="582"/>
      <c r="U39" s="582"/>
      <c r="V39" s="582"/>
      <c r="W39" s="582"/>
      <c r="X39" s="582"/>
      <c r="Y39" s="582"/>
      <c r="Z39" s="582"/>
      <c r="AA39" s="582"/>
      <c r="AB39" s="582"/>
      <c r="AC39" s="582"/>
      <c r="AD39" s="582"/>
      <c r="AE39" s="582"/>
      <c r="AF39" s="582"/>
      <c r="AG39" s="582"/>
      <c r="AH39" s="582"/>
      <c r="AI39" s="582"/>
      <c r="AJ39" s="582"/>
      <c r="AK39" s="582"/>
      <c r="AL39" s="135"/>
      <c r="AM39" s="270"/>
      <c r="AN39" s="270"/>
      <c r="AO39" s="270"/>
      <c r="AP39" s="270"/>
    </row>
    <row r="40" spans="3:68" ht="20.100000000000001" customHeight="1" x14ac:dyDescent="0.2">
      <c r="C40" s="134"/>
      <c r="D40" s="588" t="str">
        <f>IF(F40&lt;&gt;0,12,"")</f>
        <v/>
      </c>
      <c r="E40" s="589"/>
      <c r="F40" s="274"/>
      <c r="G40" s="582" t="s">
        <v>165</v>
      </c>
      <c r="H40" s="582"/>
      <c r="I40" s="582"/>
      <c r="J40" s="582"/>
      <c r="K40" s="582"/>
      <c r="L40" s="582"/>
      <c r="M40" s="582"/>
      <c r="N40" s="582"/>
      <c r="O40" s="582"/>
      <c r="P40" s="582"/>
      <c r="Q40" s="582"/>
      <c r="R40" s="582"/>
      <c r="S40" s="582"/>
      <c r="T40" s="582"/>
      <c r="U40" s="582"/>
      <c r="V40" s="582"/>
      <c r="W40" s="582"/>
      <c r="X40" s="582"/>
      <c r="Y40" s="582"/>
      <c r="Z40" s="582"/>
      <c r="AA40" s="582"/>
      <c r="AB40" s="582"/>
      <c r="AC40" s="582"/>
      <c r="AD40" s="582"/>
      <c r="AE40" s="582"/>
      <c r="AF40" s="582"/>
      <c r="AG40" s="582"/>
      <c r="AH40" s="582"/>
      <c r="AI40" s="582"/>
      <c r="AJ40" s="582"/>
      <c r="AK40" s="582"/>
      <c r="AL40" s="135"/>
      <c r="AM40" s="270"/>
      <c r="AN40" s="270"/>
      <c r="AO40" s="270"/>
      <c r="AP40" s="270"/>
    </row>
    <row r="41" spans="3:68" ht="20.100000000000001" customHeight="1" x14ac:dyDescent="0.2">
      <c r="C41" s="134"/>
      <c r="D41" s="584"/>
      <c r="E41" s="584"/>
      <c r="F41" s="256"/>
      <c r="G41" s="582"/>
      <c r="H41" s="582"/>
      <c r="I41" s="582"/>
      <c r="J41" s="582"/>
      <c r="K41" s="582"/>
      <c r="L41" s="582"/>
      <c r="M41" s="582"/>
      <c r="N41" s="582"/>
      <c r="O41" s="582"/>
      <c r="P41" s="582"/>
      <c r="Q41" s="582"/>
      <c r="R41" s="582"/>
      <c r="S41" s="582"/>
      <c r="T41" s="582"/>
      <c r="U41" s="582"/>
      <c r="V41" s="582"/>
      <c r="W41" s="582"/>
      <c r="X41" s="582"/>
      <c r="Y41" s="582"/>
      <c r="Z41" s="582"/>
      <c r="AA41" s="582"/>
      <c r="AB41" s="582"/>
      <c r="AC41" s="582"/>
      <c r="AD41" s="582"/>
      <c r="AE41" s="582"/>
      <c r="AF41" s="582"/>
      <c r="AG41" s="582"/>
      <c r="AH41" s="582"/>
      <c r="AI41" s="582"/>
      <c r="AJ41" s="582"/>
      <c r="AK41" s="582"/>
      <c r="AL41" s="135"/>
      <c r="AM41" s="270"/>
      <c r="AN41" s="270"/>
      <c r="AO41" s="270"/>
      <c r="AP41" s="270"/>
    </row>
    <row r="42" spans="3:68" ht="20.100000000000001" customHeight="1" x14ac:dyDescent="0.2">
      <c r="C42" s="134"/>
      <c r="D42" s="588" t="str">
        <f>IF(F42&lt;&gt;0,19,"")</f>
        <v/>
      </c>
      <c r="E42" s="589"/>
      <c r="F42" s="274"/>
      <c r="G42" s="582" t="s">
        <v>171</v>
      </c>
      <c r="H42" s="582"/>
      <c r="I42" s="582"/>
      <c r="J42" s="582"/>
      <c r="K42" s="582"/>
      <c r="L42" s="582"/>
      <c r="M42" s="582"/>
      <c r="N42" s="582"/>
      <c r="O42" s="582"/>
      <c r="P42" s="582"/>
      <c r="Q42" s="582"/>
      <c r="R42" s="582"/>
      <c r="S42" s="582"/>
      <c r="T42" s="582"/>
      <c r="U42" s="582"/>
      <c r="V42" s="582"/>
      <c r="W42" s="582"/>
      <c r="X42" s="582"/>
      <c r="Y42" s="582"/>
      <c r="Z42" s="582"/>
      <c r="AA42" s="582"/>
      <c r="AB42" s="582"/>
      <c r="AC42" s="582"/>
      <c r="AD42" s="582"/>
      <c r="AE42" s="582"/>
      <c r="AF42" s="582"/>
      <c r="AG42" s="582"/>
      <c r="AH42" s="582"/>
      <c r="AI42" s="582"/>
      <c r="AJ42" s="582"/>
      <c r="AK42" s="582"/>
      <c r="AL42" s="135"/>
      <c r="AM42" s="270"/>
      <c r="AN42" s="270"/>
      <c r="AO42" s="270"/>
      <c r="AP42" s="270"/>
    </row>
    <row r="43" spans="3:68" ht="20.100000000000001" customHeight="1" x14ac:dyDescent="0.2">
      <c r="C43" s="134"/>
      <c r="D43" s="584"/>
      <c r="E43" s="584"/>
      <c r="F43" s="256"/>
      <c r="G43" s="582"/>
      <c r="H43" s="582"/>
      <c r="I43" s="582"/>
      <c r="J43" s="582"/>
      <c r="K43" s="582"/>
      <c r="L43" s="582"/>
      <c r="M43" s="582"/>
      <c r="N43" s="582"/>
      <c r="O43" s="582"/>
      <c r="P43" s="582"/>
      <c r="Q43" s="582"/>
      <c r="R43" s="582"/>
      <c r="S43" s="582"/>
      <c r="T43" s="582"/>
      <c r="U43" s="582"/>
      <c r="V43" s="582"/>
      <c r="W43" s="582"/>
      <c r="X43" s="582"/>
      <c r="Y43" s="582"/>
      <c r="Z43" s="582"/>
      <c r="AA43" s="582"/>
      <c r="AB43" s="582"/>
      <c r="AC43" s="582"/>
      <c r="AD43" s="582"/>
      <c r="AE43" s="582"/>
      <c r="AF43" s="582"/>
      <c r="AG43" s="582"/>
      <c r="AH43" s="582"/>
      <c r="AI43" s="582"/>
      <c r="AJ43" s="582"/>
      <c r="AK43" s="582"/>
      <c r="AL43" s="135"/>
      <c r="AM43" s="270"/>
      <c r="AN43" s="270"/>
      <c r="AO43" s="270"/>
      <c r="AP43" s="270"/>
    </row>
    <row r="44" spans="3:68" ht="20.100000000000001" customHeight="1" x14ac:dyDescent="0.2">
      <c r="C44" s="134"/>
      <c r="D44" s="588" t="str">
        <f>IF(F44&lt;&gt;0,26,"")</f>
        <v/>
      </c>
      <c r="E44" s="589"/>
      <c r="F44" s="273"/>
      <c r="G44" s="582" t="s">
        <v>166</v>
      </c>
      <c r="H44" s="582"/>
      <c r="I44" s="582"/>
      <c r="J44" s="582"/>
      <c r="K44" s="582"/>
      <c r="L44" s="582"/>
      <c r="M44" s="582"/>
      <c r="N44" s="582"/>
      <c r="O44" s="582"/>
      <c r="P44" s="582"/>
      <c r="Q44" s="582"/>
      <c r="R44" s="582"/>
      <c r="S44" s="582"/>
      <c r="T44" s="582"/>
      <c r="U44" s="582"/>
      <c r="V44" s="582"/>
      <c r="W44" s="582"/>
      <c r="X44" s="582"/>
      <c r="Y44" s="582"/>
      <c r="Z44" s="582"/>
      <c r="AA44" s="582"/>
      <c r="AB44" s="582"/>
      <c r="AC44" s="582"/>
      <c r="AD44" s="582"/>
      <c r="AE44" s="582"/>
      <c r="AF44" s="582"/>
      <c r="AG44" s="582"/>
      <c r="AH44" s="582"/>
      <c r="AI44" s="582"/>
      <c r="AJ44" s="582"/>
      <c r="AK44" s="582"/>
      <c r="AL44" s="135"/>
      <c r="AM44" s="270"/>
      <c r="AN44" s="270"/>
      <c r="AO44" s="270"/>
      <c r="AP44" s="270"/>
    </row>
    <row r="45" spans="3:68" ht="20.100000000000001" customHeight="1" x14ac:dyDescent="0.2">
      <c r="C45" s="134"/>
      <c r="D45" s="584"/>
      <c r="E45" s="584"/>
      <c r="F45" s="256"/>
      <c r="G45" s="582"/>
      <c r="H45" s="582"/>
      <c r="I45" s="582"/>
      <c r="J45" s="582"/>
      <c r="K45" s="582"/>
      <c r="L45" s="582"/>
      <c r="M45" s="582"/>
      <c r="N45" s="582"/>
      <c r="O45" s="582"/>
      <c r="P45" s="582"/>
      <c r="Q45" s="582"/>
      <c r="R45" s="582"/>
      <c r="S45" s="582"/>
      <c r="T45" s="582"/>
      <c r="U45" s="582"/>
      <c r="V45" s="582"/>
      <c r="W45" s="582"/>
      <c r="X45" s="582"/>
      <c r="Y45" s="582"/>
      <c r="Z45" s="582"/>
      <c r="AA45" s="582"/>
      <c r="AB45" s="582"/>
      <c r="AC45" s="582"/>
      <c r="AD45" s="582"/>
      <c r="AE45" s="582"/>
      <c r="AF45" s="582"/>
      <c r="AG45" s="582"/>
      <c r="AH45" s="582"/>
      <c r="AI45" s="582"/>
      <c r="AJ45" s="582"/>
      <c r="AK45" s="582"/>
      <c r="AL45" s="135"/>
      <c r="AM45" s="270"/>
      <c r="AN45" s="270"/>
      <c r="AO45" s="270"/>
      <c r="AP45" s="270"/>
    </row>
    <row r="46" spans="3:68" ht="20.25" customHeight="1" x14ac:dyDescent="0.2">
      <c r="C46" s="134"/>
      <c r="D46" s="588" t="str">
        <f>IF(F46&lt;&gt;0,33,"")</f>
        <v/>
      </c>
      <c r="E46" s="589"/>
      <c r="F46" s="274"/>
      <c r="G46" s="582" t="s">
        <v>172</v>
      </c>
      <c r="H46" s="582"/>
      <c r="I46" s="582"/>
      <c r="J46" s="582"/>
      <c r="K46" s="582"/>
      <c r="L46" s="582"/>
      <c r="M46" s="582"/>
      <c r="N46" s="582"/>
      <c r="O46" s="582"/>
      <c r="P46" s="582"/>
      <c r="Q46" s="582"/>
      <c r="R46" s="582"/>
      <c r="S46" s="582"/>
      <c r="T46" s="582"/>
      <c r="U46" s="582"/>
      <c r="V46" s="582"/>
      <c r="W46" s="582"/>
      <c r="X46" s="582"/>
      <c r="Y46" s="582"/>
      <c r="Z46" s="582"/>
      <c r="AA46" s="582"/>
      <c r="AB46" s="582"/>
      <c r="AC46" s="582"/>
      <c r="AD46" s="582"/>
      <c r="AE46" s="582"/>
      <c r="AF46" s="582"/>
      <c r="AG46" s="582"/>
      <c r="AH46" s="582"/>
      <c r="AI46" s="582"/>
      <c r="AJ46" s="582"/>
      <c r="AK46" s="144"/>
      <c r="AL46" s="135"/>
      <c r="AM46" s="270"/>
      <c r="AN46" s="270"/>
      <c r="AO46" s="270"/>
      <c r="AP46" s="270"/>
    </row>
    <row r="47" spans="3:68" ht="19.5" customHeight="1" x14ac:dyDescent="0.2">
      <c r="C47" s="134"/>
      <c r="D47" s="479"/>
      <c r="E47" s="479"/>
      <c r="F47" s="456"/>
      <c r="G47" s="582"/>
      <c r="H47" s="582"/>
      <c r="I47" s="582"/>
      <c r="J47" s="582"/>
      <c r="K47" s="582"/>
      <c r="L47" s="582"/>
      <c r="M47" s="582"/>
      <c r="N47" s="582"/>
      <c r="O47" s="582"/>
      <c r="P47" s="582"/>
      <c r="Q47" s="582"/>
      <c r="R47" s="582"/>
      <c r="S47" s="582"/>
      <c r="T47" s="582"/>
      <c r="U47" s="582"/>
      <c r="V47" s="582"/>
      <c r="W47" s="582"/>
      <c r="X47" s="582"/>
      <c r="Y47" s="582"/>
      <c r="Z47" s="582"/>
      <c r="AA47" s="582"/>
      <c r="AB47" s="582"/>
      <c r="AC47" s="582"/>
      <c r="AD47" s="582"/>
      <c r="AE47" s="582"/>
      <c r="AF47" s="582"/>
      <c r="AG47" s="582"/>
      <c r="AH47" s="582"/>
      <c r="AI47" s="582"/>
      <c r="AJ47" s="582"/>
      <c r="AK47" s="144"/>
      <c r="AL47" s="135"/>
      <c r="AM47" s="270"/>
      <c r="AN47" s="270"/>
      <c r="AO47" s="270"/>
      <c r="AP47" s="270"/>
    </row>
    <row r="48" spans="3:68" ht="19.5" customHeight="1" x14ac:dyDescent="0.2">
      <c r="C48" s="134"/>
      <c r="D48" s="479"/>
      <c r="E48" s="479"/>
      <c r="F48" s="456"/>
      <c r="G48" s="582"/>
      <c r="H48" s="582"/>
      <c r="I48" s="582"/>
      <c r="J48" s="582"/>
      <c r="K48" s="582"/>
      <c r="L48" s="582"/>
      <c r="M48" s="582"/>
      <c r="N48" s="582"/>
      <c r="O48" s="582"/>
      <c r="P48" s="582"/>
      <c r="Q48" s="582"/>
      <c r="R48" s="582"/>
      <c r="S48" s="582"/>
      <c r="T48" s="582"/>
      <c r="U48" s="582"/>
      <c r="V48" s="582"/>
      <c r="W48" s="582"/>
      <c r="X48" s="582"/>
      <c r="Y48" s="582"/>
      <c r="Z48" s="582"/>
      <c r="AA48" s="582"/>
      <c r="AB48" s="582"/>
      <c r="AC48" s="582"/>
      <c r="AD48" s="582"/>
      <c r="AE48" s="582"/>
      <c r="AF48" s="582"/>
      <c r="AG48" s="582"/>
      <c r="AH48" s="582"/>
      <c r="AI48" s="582"/>
      <c r="AJ48" s="582"/>
      <c r="AK48" s="144"/>
      <c r="AL48" s="135"/>
      <c r="AM48" s="270"/>
      <c r="AN48" s="270"/>
      <c r="AO48" s="270"/>
      <c r="AP48" s="270"/>
    </row>
    <row r="49" spans="3:68" ht="20.100000000000001" customHeight="1" x14ac:dyDescent="0.2">
      <c r="C49" s="134"/>
      <c r="D49" s="79"/>
      <c r="E49" s="479" t="str">
        <f>IF(F49&lt;&gt;0,40,"")</f>
        <v/>
      </c>
      <c r="F49" s="274"/>
      <c r="G49" s="582" t="s">
        <v>167</v>
      </c>
      <c r="H49" s="582"/>
      <c r="I49" s="582"/>
      <c r="J49" s="582"/>
      <c r="K49" s="582"/>
      <c r="L49" s="582"/>
      <c r="M49" s="582"/>
      <c r="N49" s="582"/>
      <c r="O49" s="582"/>
      <c r="P49" s="582"/>
      <c r="Q49" s="582"/>
      <c r="R49" s="582"/>
      <c r="S49" s="582"/>
      <c r="T49" s="582"/>
      <c r="U49" s="582"/>
      <c r="V49" s="582"/>
      <c r="W49" s="582"/>
      <c r="X49" s="582"/>
      <c r="Y49" s="582"/>
      <c r="Z49" s="582"/>
      <c r="AA49" s="582"/>
      <c r="AB49" s="582"/>
      <c r="AC49" s="582"/>
      <c r="AD49" s="582"/>
      <c r="AE49" s="582"/>
      <c r="AF49" s="582"/>
      <c r="AG49" s="582"/>
      <c r="AH49" s="582"/>
      <c r="AI49" s="582"/>
      <c r="AJ49" s="582"/>
      <c r="AK49" s="144"/>
      <c r="AL49" s="135"/>
      <c r="AM49" s="270"/>
      <c r="AN49" s="270"/>
      <c r="AO49" s="270"/>
      <c r="AP49" s="270"/>
    </row>
    <row r="50" spans="3:68" ht="20.100000000000001" customHeight="1" x14ac:dyDescent="0.2">
      <c r="C50" s="134"/>
      <c r="D50" s="79"/>
      <c r="E50" s="479"/>
      <c r="F50" s="256"/>
      <c r="G50" s="582"/>
      <c r="H50" s="582"/>
      <c r="I50" s="582"/>
      <c r="J50" s="582"/>
      <c r="K50" s="582"/>
      <c r="L50" s="582"/>
      <c r="M50" s="582"/>
      <c r="N50" s="582"/>
      <c r="O50" s="582"/>
      <c r="P50" s="582"/>
      <c r="Q50" s="582"/>
      <c r="R50" s="582"/>
      <c r="S50" s="582"/>
      <c r="T50" s="582"/>
      <c r="U50" s="582"/>
      <c r="V50" s="582"/>
      <c r="W50" s="582"/>
      <c r="X50" s="582"/>
      <c r="Y50" s="582"/>
      <c r="Z50" s="582"/>
      <c r="AA50" s="582"/>
      <c r="AB50" s="582"/>
      <c r="AC50" s="582"/>
      <c r="AD50" s="582"/>
      <c r="AE50" s="582"/>
      <c r="AF50" s="582"/>
      <c r="AG50" s="582"/>
      <c r="AH50" s="582"/>
      <c r="AI50" s="582"/>
      <c r="AJ50" s="582"/>
      <c r="AK50" s="144"/>
      <c r="AL50" s="135"/>
      <c r="AM50" s="270"/>
      <c r="AN50" s="270"/>
      <c r="AO50" s="270"/>
      <c r="AP50" s="270"/>
    </row>
    <row r="51" spans="3:68" ht="19.5" customHeight="1" x14ac:dyDescent="0.2">
      <c r="C51" s="134"/>
      <c r="D51" s="79"/>
      <c r="E51" s="479" t="str">
        <f>IF(F51&lt;&gt;0,45,"")</f>
        <v/>
      </c>
      <c r="F51" s="274"/>
      <c r="G51" s="556" t="s">
        <v>168</v>
      </c>
      <c r="H51" s="556"/>
      <c r="I51" s="556"/>
      <c r="J51" s="556"/>
      <c r="K51" s="556"/>
      <c r="L51" s="556"/>
      <c r="M51" s="556"/>
      <c r="N51" s="556"/>
      <c r="O51" s="556"/>
      <c r="P51" s="556"/>
      <c r="Q51" s="556"/>
      <c r="R51" s="556"/>
      <c r="S51" s="556"/>
      <c r="T51" s="556"/>
      <c r="U51" s="556"/>
      <c r="V51" s="556"/>
      <c r="W51" s="556"/>
      <c r="X51" s="556"/>
      <c r="Y51" s="556"/>
      <c r="Z51" s="556"/>
      <c r="AA51" s="556"/>
      <c r="AB51" s="556"/>
      <c r="AC51" s="556"/>
      <c r="AD51" s="556"/>
      <c r="AE51" s="556"/>
      <c r="AF51" s="556"/>
      <c r="AG51" s="556"/>
      <c r="AH51" s="556"/>
      <c r="AI51" s="556"/>
      <c r="AJ51" s="556"/>
      <c r="AK51" s="144"/>
      <c r="AL51" s="135"/>
      <c r="AM51" s="270"/>
      <c r="AN51" s="270"/>
      <c r="AO51" s="270"/>
      <c r="AP51" s="270"/>
    </row>
    <row r="52" spans="3:68" ht="19.5" customHeight="1" x14ac:dyDescent="0.2">
      <c r="C52" s="134"/>
      <c r="D52" s="79"/>
      <c r="E52" s="479"/>
      <c r="F52" s="456"/>
      <c r="G52" s="556"/>
      <c r="H52" s="556"/>
      <c r="I52" s="556"/>
      <c r="J52" s="556"/>
      <c r="K52" s="556"/>
      <c r="L52" s="556"/>
      <c r="M52" s="556"/>
      <c r="N52" s="556"/>
      <c r="O52" s="556"/>
      <c r="P52" s="556"/>
      <c r="Q52" s="556"/>
      <c r="R52" s="556"/>
      <c r="S52" s="556"/>
      <c r="T52" s="556"/>
      <c r="U52" s="556"/>
      <c r="V52" s="556"/>
      <c r="W52" s="556"/>
      <c r="X52" s="556"/>
      <c r="Y52" s="556"/>
      <c r="Z52" s="556"/>
      <c r="AA52" s="556"/>
      <c r="AB52" s="556"/>
      <c r="AC52" s="556"/>
      <c r="AD52" s="556"/>
      <c r="AE52" s="556"/>
      <c r="AF52" s="556"/>
      <c r="AG52" s="556"/>
      <c r="AH52" s="556"/>
      <c r="AI52" s="556"/>
      <c r="AJ52" s="556"/>
      <c r="AK52" s="144"/>
      <c r="AL52" s="135"/>
      <c r="AM52" s="270"/>
      <c r="AN52" s="270"/>
      <c r="AO52" s="270"/>
      <c r="AP52" s="270"/>
      <c r="AQ52" s="269"/>
      <c r="AR52" s="269"/>
      <c r="AS52" s="269"/>
      <c r="AT52" s="269"/>
      <c r="AU52" s="269"/>
      <c r="AV52" s="269"/>
      <c r="AW52" s="269"/>
      <c r="AX52" s="269"/>
      <c r="AY52" s="269"/>
      <c r="AZ52" s="269"/>
      <c r="BA52" s="269"/>
      <c r="BB52" s="269"/>
      <c r="BC52" s="269"/>
      <c r="BD52" s="269"/>
      <c r="BE52" s="269"/>
      <c r="BF52" s="269"/>
      <c r="BG52" s="269"/>
      <c r="BH52" s="269"/>
      <c r="BI52" s="269"/>
      <c r="BJ52" s="269"/>
      <c r="BK52" s="269"/>
      <c r="BL52" s="269"/>
      <c r="BM52" s="269"/>
      <c r="BN52" s="269"/>
    </row>
    <row r="53" spans="3:68" ht="20.100000000000001" customHeight="1" thickBot="1" x14ac:dyDescent="0.25">
      <c r="C53" s="442">
        <f>IF(D53&lt;&gt;0,1,0)</f>
        <v>0</v>
      </c>
      <c r="D53" s="579">
        <f>SUM(D36:E51)</f>
        <v>0</v>
      </c>
      <c r="E53" s="580"/>
      <c r="F53" s="375" t="s">
        <v>6</v>
      </c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1"/>
      <c r="W53" s="141"/>
      <c r="X53" s="141"/>
      <c r="Y53" s="142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43"/>
      <c r="AM53" s="270"/>
      <c r="AN53" s="270"/>
      <c r="AO53" s="270"/>
      <c r="AP53" s="270"/>
    </row>
    <row r="54" spans="3:68" s="269" customFormat="1" ht="20.100000000000001" customHeight="1" thickTop="1" x14ac:dyDescent="0.2">
      <c r="C54" s="386"/>
      <c r="D54" s="270"/>
      <c r="E54" s="270"/>
      <c r="F54" s="387"/>
      <c r="G54" s="388"/>
      <c r="H54" s="388"/>
      <c r="I54" s="388"/>
      <c r="J54" s="388"/>
      <c r="K54" s="388"/>
      <c r="L54" s="388"/>
      <c r="M54" s="388"/>
      <c r="N54" s="388"/>
      <c r="O54" s="388"/>
      <c r="P54" s="388"/>
      <c r="Q54" s="388"/>
      <c r="R54" s="388"/>
      <c r="S54" s="388"/>
      <c r="T54" s="388"/>
      <c r="U54" s="388"/>
      <c r="V54" s="389"/>
      <c r="W54" s="389"/>
      <c r="X54" s="389"/>
      <c r="Y54" s="390"/>
      <c r="Z54" s="270"/>
      <c r="AA54" s="270"/>
      <c r="AB54" s="270"/>
      <c r="AC54" s="270"/>
      <c r="AD54" s="270"/>
      <c r="AE54" s="270"/>
      <c r="AF54" s="270"/>
      <c r="AG54" s="270"/>
      <c r="AH54" s="270"/>
      <c r="AI54" s="270"/>
      <c r="AJ54" s="270"/>
      <c r="AK54" s="270"/>
      <c r="AL54" s="391"/>
      <c r="AM54" s="270"/>
      <c r="AN54" s="270"/>
      <c r="AO54" s="270"/>
      <c r="AP54" s="270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</row>
    <row r="55" spans="3:68" s="286" customFormat="1" ht="20.100000000000001" customHeight="1" x14ac:dyDescent="0.25">
      <c r="C55" s="291"/>
      <c r="D55" s="295"/>
      <c r="E55" s="295"/>
      <c r="F55" s="606" t="s">
        <v>217</v>
      </c>
      <c r="G55" s="581"/>
      <c r="H55" s="581"/>
      <c r="I55" s="581"/>
      <c r="J55" s="581"/>
      <c r="K55" s="581"/>
      <c r="L55" s="581"/>
      <c r="M55" s="581"/>
      <c r="N55" s="581"/>
      <c r="O55" s="581"/>
      <c r="P55" s="581"/>
      <c r="Q55" s="581"/>
      <c r="R55" s="581"/>
      <c r="S55" s="581"/>
      <c r="T55" s="581"/>
      <c r="U55" s="581"/>
      <c r="V55" s="581"/>
      <c r="W55" s="581"/>
      <c r="X55" s="422"/>
      <c r="Y55" s="299"/>
      <c r="Z55" s="295"/>
      <c r="AA55" s="295"/>
      <c r="AB55" s="423"/>
      <c r="AC55" s="423"/>
      <c r="AD55" s="423"/>
      <c r="AE55" s="423"/>
      <c r="AF55" s="423"/>
      <c r="AG55" s="423"/>
      <c r="AH55" s="423"/>
      <c r="AI55" s="423"/>
      <c r="AJ55" s="424"/>
      <c r="AK55" s="295"/>
      <c r="AL55" s="319"/>
      <c r="AM55" s="425"/>
      <c r="AN55" s="425"/>
      <c r="AO55" s="426"/>
      <c r="AP55" s="426"/>
    </row>
    <row r="56" spans="3:68" s="286" customFormat="1" ht="20.100000000000001" customHeight="1" x14ac:dyDescent="0.2">
      <c r="C56" s="291"/>
      <c r="D56" s="295"/>
      <c r="E56" s="295"/>
      <c r="F56" s="298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34"/>
      <c r="T56" s="334"/>
      <c r="U56" s="334"/>
      <c r="V56" s="334"/>
      <c r="W56" s="334"/>
      <c r="X56" s="422"/>
      <c r="Y56" s="299"/>
      <c r="Z56" s="295"/>
      <c r="AA56" s="295"/>
      <c r="AB56" s="423"/>
      <c r="AC56" s="423"/>
      <c r="AD56" s="423"/>
      <c r="AE56" s="423"/>
      <c r="AF56" s="423"/>
      <c r="AG56" s="423"/>
      <c r="AH56" s="423"/>
      <c r="AI56" s="423"/>
      <c r="AJ56" s="424"/>
      <c r="AK56" s="295"/>
      <c r="AL56" s="319"/>
      <c r="AM56" s="425"/>
      <c r="AN56" s="425"/>
      <c r="AO56" s="426"/>
      <c r="AP56" s="426"/>
    </row>
    <row r="57" spans="3:68" s="286" customFormat="1" ht="20.100000000000001" customHeight="1" x14ac:dyDescent="0.2">
      <c r="C57" s="291"/>
      <c r="D57" s="427" t="s">
        <v>197</v>
      </c>
      <c r="E57" s="295"/>
      <c r="F57" s="298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  <c r="R57" s="334"/>
      <c r="S57" s="334"/>
      <c r="T57" s="334"/>
      <c r="U57" s="334"/>
      <c r="V57" s="334"/>
      <c r="W57" s="334"/>
      <c r="X57" s="422"/>
      <c r="Y57" s="299"/>
      <c r="Z57" s="295"/>
      <c r="AA57" s="295"/>
      <c r="AB57" s="423"/>
      <c r="AC57" s="423"/>
      <c r="AD57" s="423"/>
      <c r="AE57" s="423"/>
      <c r="AF57" s="423"/>
      <c r="AG57" s="423"/>
      <c r="AH57" s="423"/>
      <c r="AI57" s="423"/>
      <c r="AJ57" s="424"/>
      <c r="AK57" s="295"/>
      <c r="AL57" s="319"/>
      <c r="AM57" s="425"/>
      <c r="AN57" s="425"/>
      <c r="AO57" s="426"/>
      <c r="AP57" s="426"/>
    </row>
    <row r="58" spans="3:68" s="286" customFormat="1" ht="20.100000000000001" customHeight="1" x14ac:dyDescent="0.2">
      <c r="C58" s="291"/>
      <c r="D58" s="577" t="s">
        <v>6</v>
      </c>
      <c r="E58" s="578"/>
      <c r="F58" s="302"/>
      <c r="G58" s="297"/>
      <c r="H58" s="297"/>
      <c r="I58" s="297"/>
      <c r="J58" s="297"/>
      <c r="K58" s="297"/>
      <c r="L58" s="297"/>
      <c r="M58" s="297"/>
      <c r="N58" s="297"/>
      <c r="O58" s="297"/>
      <c r="P58" s="297"/>
      <c r="Q58" s="297"/>
      <c r="R58" s="297"/>
      <c r="S58" s="297"/>
      <c r="T58" s="297"/>
      <c r="U58" s="297"/>
      <c r="V58" s="422"/>
      <c r="W58" s="422"/>
      <c r="X58" s="422"/>
      <c r="Y58" s="299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319"/>
      <c r="AM58" s="425"/>
      <c r="AN58" s="425"/>
      <c r="AO58" s="426"/>
      <c r="AP58" s="426"/>
    </row>
    <row r="59" spans="3:68" s="286" customFormat="1" ht="20.100000000000001" customHeight="1" x14ac:dyDescent="0.2">
      <c r="C59" s="291"/>
      <c r="D59" s="590" t="str">
        <f>IF(F59&lt;&gt;0,0,"")</f>
        <v/>
      </c>
      <c r="E59" s="591"/>
      <c r="F59" s="428"/>
      <c r="G59" s="594" t="s">
        <v>206</v>
      </c>
      <c r="H59" s="595"/>
      <c r="I59" s="595"/>
      <c r="J59" s="595"/>
      <c r="K59" s="595"/>
      <c r="L59" s="595"/>
      <c r="M59" s="595"/>
      <c r="N59" s="595"/>
      <c r="O59" s="595"/>
      <c r="P59" s="595"/>
      <c r="Q59" s="595"/>
      <c r="R59" s="595"/>
      <c r="S59" s="595"/>
      <c r="T59" s="595"/>
      <c r="U59" s="595"/>
      <c r="V59" s="557"/>
      <c r="W59" s="557"/>
      <c r="X59" s="557"/>
      <c r="Y59" s="557"/>
      <c r="Z59" s="557"/>
      <c r="AA59" s="557"/>
      <c r="AB59" s="557"/>
      <c r="AC59" s="557"/>
      <c r="AD59" s="557"/>
      <c r="AE59" s="557"/>
      <c r="AF59" s="557"/>
      <c r="AG59" s="557"/>
      <c r="AH59" s="557"/>
      <c r="AI59" s="557"/>
      <c r="AJ59" s="557"/>
      <c r="AK59" s="557"/>
      <c r="AL59" s="319"/>
      <c r="AM59" s="425"/>
      <c r="AN59" s="425"/>
      <c r="AO59" s="426"/>
      <c r="AP59" s="426"/>
    </row>
    <row r="60" spans="3:68" s="286" customFormat="1" ht="20.100000000000001" customHeight="1" x14ac:dyDescent="0.2">
      <c r="C60" s="291"/>
      <c r="D60" s="596"/>
      <c r="E60" s="596"/>
      <c r="F60" s="430"/>
      <c r="G60" s="429"/>
      <c r="H60" s="429"/>
      <c r="I60" s="429"/>
      <c r="J60" s="429"/>
      <c r="K60" s="429"/>
      <c r="L60" s="429"/>
      <c r="M60" s="429"/>
      <c r="N60" s="429"/>
      <c r="O60" s="429"/>
      <c r="P60" s="429"/>
      <c r="Q60" s="429"/>
      <c r="R60" s="429"/>
      <c r="S60" s="429"/>
      <c r="T60" s="429"/>
      <c r="U60" s="429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0"/>
      <c r="AL60" s="319"/>
      <c r="AM60" s="425"/>
      <c r="AN60" s="425"/>
      <c r="AO60" s="426"/>
      <c r="AP60" s="426"/>
    </row>
    <row r="61" spans="3:68" s="286" customFormat="1" ht="20.100000000000001" customHeight="1" x14ac:dyDescent="0.2">
      <c r="C61" s="291"/>
      <c r="D61" s="590" t="str">
        <f>IF(F61&lt;&gt;0,7,"")</f>
        <v/>
      </c>
      <c r="E61" s="591"/>
      <c r="F61" s="428"/>
      <c r="G61" s="597" t="s">
        <v>207</v>
      </c>
      <c r="H61" s="597"/>
      <c r="I61" s="597"/>
      <c r="J61" s="597"/>
      <c r="K61" s="597"/>
      <c r="L61" s="597"/>
      <c r="M61" s="597"/>
      <c r="N61" s="597"/>
      <c r="O61" s="597"/>
      <c r="P61" s="597"/>
      <c r="Q61" s="597"/>
      <c r="R61" s="597"/>
      <c r="S61" s="597"/>
      <c r="T61" s="597"/>
      <c r="U61" s="597"/>
      <c r="V61" s="597"/>
      <c r="W61" s="597"/>
      <c r="X61" s="597"/>
      <c r="Y61" s="597"/>
      <c r="Z61" s="597"/>
      <c r="AA61" s="597"/>
      <c r="AB61" s="597"/>
      <c r="AC61" s="597"/>
      <c r="AD61" s="597"/>
      <c r="AE61" s="597"/>
      <c r="AF61" s="597"/>
      <c r="AG61" s="597"/>
      <c r="AH61" s="597"/>
      <c r="AI61" s="597"/>
      <c r="AJ61" s="597"/>
      <c r="AK61" s="597"/>
      <c r="AL61" s="319"/>
      <c r="AM61" s="425"/>
      <c r="AN61" s="425"/>
      <c r="AO61" s="426"/>
      <c r="AP61" s="426"/>
    </row>
    <row r="62" spans="3:68" s="286" customFormat="1" ht="20.100000000000001" customHeight="1" x14ac:dyDescent="0.2">
      <c r="C62" s="291"/>
      <c r="D62" s="596"/>
      <c r="E62" s="596"/>
      <c r="F62" s="430"/>
      <c r="G62" s="597"/>
      <c r="H62" s="597"/>
      <c r="I62" s="597"/>
      <c r="J62" s="597"/>
      <c r="K62" s="597"/>
      <c r="L62" s="597"/>
      <c r="M62" s="597"/>
      <c r="N62" s="597"/>
      <c r="O62" s="597"/>
      <c r="P62" s="597"/>
      <c r="Q62" s="597"/>
      <c r="R62" s="597"/>
      <c r="S62" s="597"/>
      <c r="T62" s="597"/>
      <c r="U62" s="597"/>
      <c r="V62" s="597"/>
      <c r="W62" s="597"/>
      <c r="X62" s="597"/>
      <c r="Y62" s="597"/>
      <c r="Z62" s="597"/>
      <c r="AA62" s="597"/>
      <c r="AB62" s="597"/>
      <c r="AC62" s="597"/>
      <c r="AD62" s="597"/>
      <c r="AE62" s="597"/>
      <c r="AF62" s="597"/>
      <c r="AG62" s="597"/>
      <c r="AH62" s="597"/>
      <c r="AI62" s="597"/>
      <c r="AJ62" s="597"/>
      <c r="AK62" s="597"/>
      <c r="AL62" s="319"/>
      <c r="AM62" s="425"/>
      <c r="AN62" s="425"/>
      <c r="AO62" s="426"/>
      <c r="AP62" s="426"/>
    </row>
    <row r="63" spans="3:68" s="286" customFormat="1" ht="20.100000000000001" customHeight="1" x14ac:dyDescent="0.2">
      <c r="C63" s="291"/>
      <c r="D63" s="590" t="str">
        <f>IF(F63&lt;&gt;0,14,"")</f>
        <v/>
      </c>
      <c r="E63" s="591"/>
      <c r="F63" s="428"/>
      <c r="G63" s="597" t="s">
        <v>208</v>
      </c>
      <c r="H63" s="597"/>
      <c r="I63" s="597"/>
      <c r="J63" s="597"/>
      <c r="K63" s="597"/>
      <c r="L63" s="597"/>
      <c r="M63" s="597"/>
      <c r="N63" s="597"/>
      <c r="O63" s="597"/>
      <c r="P63" s="597"/>
      <c r="Q63" s="597"/>
      <c r="R63" s="597"/>
      <c r="S63" s="597"/>
      <c r="T63" s="597"/>
      <c r="U63" s="597"/>
      <c r="V63" s="597"/>
      <c r="W63" s="597"/>
      <c r="X63" s="597"/>
      <c r="Y63" s="597"/>
      <c r="Z63" s="597"/>
      <c r="AA63" s="597"/>
      <c r="AB63" s="597"/>
      <c r="AC63" s="597"/>
      <c r="AD63" s="597"/>
      <c r="AE63" s="597"/>
      <c r="AF63" s="597"/>
      <c r="AG63" s="597"/>
      <c r="AH63" s="597"/>
      <c r="AI63" s="597"/>
      <c r="AJ63" s="597"/>
      <c r="AK63" s="597"/>
      <c r="AL63" s="319"/>
      <c r="AM63" s="425"/>
      <c r="AN63" s="425"/>
      <c r="AO63" s="426"/>
      <c r="AP63" s="426"/>
    </row>
    <row r="64" spans="3:68" s="286" customFormat="1" ht="20.100000000000001" customHeight="1" x14ac:dyDescent="0.2">
      <c r="C64" s="291"/>
      <c r="D64" s="596"/>
      <c r="E64" s="596"/>
      <c r="F64" s="430"/>
      <c r="G64" s="597"/>
      <c r="H64" s="597"/>
      <c r="I64" s="597"/>
      <c r="J64" s="597"/>
      <c r="K64" s="597"/>
      <c r="L64" s="597"/>
      <c r="M64" s="597"/>
      <c r="N64" s="597"/>
      <c r="O64" s="597"/>
      <c r="P64" s="597"/>
      <c r="Q64" s="597"/>
      <c r="R64" s="597"/>
      <c r="S64" s="597"/>
      <c r="T64" s="597"/>
      <c r="U64" s="597"/>
      <c r="V64" s="597"/>
      <c r="W64" s="597"/>
      <c r="X64" s="597"/>
      <c r="Y64" s="597"/>
      <c r="Z64" s="597"/>
      <c r="AA64" s="597"/>
      <c r="AB64" s="597"/>
      <c r="AC64" s="597"/>
      <c r="AD64" s="597"/>
      <c r="AE64" s="597"/>
      <c r="AF64" s="597"/>
      <c r="AG64" s="597"/>
      <c r="AH64" s="597"/>
      <c r="AI64" s="597"/>
      <c r="AJ64" s="597"/>
      <c r="AK64" s="597"/>
      <c r="AL64" s="319"/>
      <c r="AM64" s="425"/>
      <c r="AN64" s="425"/>
      <c r="AO64" s="426"/>
      <c r="AP64" s="426"/>
    </row>
    <row r="65" spans="3:68" s="286" customFormat="1" ht="20.100000000000001" customHeight="1" x14ac:dyDescent="0.2">
      <c r="C65" s="291"/>
      <c r="D65" s="590" t="str">
        <f>IF(F65&lt;&gt;0,21,"")</f>
        <v/>
      </c>
      <c r="E65" s="591"/>
      <c r="F65" s="428"/>
      <c r="G65" s="597" t="s">
        <v>209</v>
      </c>
      <c r="H65" s="597"/>
      <c r="I65" s="597"/>
      <c r="J65" s="597"/>
      <c r="K65" s="597"/>
      <c r="L65" s="597"/>
      <c r="M65" s="597"/>
      <c r="N65" s="597"/>
      <c r="O65" s="597"/>
      <c r="P65" s="597"/>
      <c r="Q65" s="597"/>
      <c r="R65" s="597"/>
      <c r="S65" s="597"/>
      <c r="T65" s="597"/>
      <c r="U65" s="597"/>
      <c r="V65" s="597"/>
      <c r="W65" s="597"/>
      <c r="X65" s="597"/>
      <c r="Y65" s="597"/>
      <c r="Z65" s="597"/>
      <c r="AA65" s="597"/>
      <c r="AB65" s="597"/>
      <c r="AC65" s="597"/>
      <c r="AD65" s="597"/>
      <c r="AE65" s="597"/>
      <c r="AF65" s="597"/>
      <c r="AG65" s="597"/>
      <c r="AH65" s="597"/>
      <c r="AI65" s="597"/>
      <c r="AJ65" s="597"/>
      <c r="AK65" s="597"/>
      <c r="AL65" s="319"/>
      <c r="AM65" s="425"/>
      <c r="AN65" s="425"/>
      <c r="AO65" s="426"/>
      <c r="AP65" s="426"/>
    </row>
    <row r="66" spans="3:68" s="286" customFormat="1" ht="20.100000000000001" customHeight="1" x14ac:dyDescent="0.2">
      <c r="C66" s="291"/>
      <c r="D66" s="596"/>
      <c r="E66" s="596"/>
      <c r="F66" s="430"/>
      <c r="G66" s="597"/>
      <c r="H66" s="597"/>
      <c r="I66" s="597"/>
      <c r="J66" s="597"/>
      <c r="K66" s="597"/>
      <c r="L66" s="597"/>
      <c r="M66" s="597"/>
      <c r="N66" s="597"/>
      <c r="O66" s="597"/>
      <c r="P66" s="597"/>
      <c r="Q66" s="597"/>
      <c r="R66" s="597"/>
      <c r="S66" s="597"/>
      <c r="T66" s="597"/>
      <c r="U66" s="597"/>
      <c r="V66" s="597"/>
      <c r="W66" s="597"/>
      <c r="X66" s="597"/>
      <c r="Y66" s="597"/>
      <c r="Z66" s="597"/>
      <c r="AA66" s="597"/>
      <c r="AB66" s="597"/>
      <c r="AC66" s="597"/>
      <c r="AD66" s="597"/>
      <c r="AE66" s="597"/>
      <c r="AF66" s="597"/>
      <c r="AG66" s="597"/>
      <c r="AH66" s="597"/>
      <c r="AI66" s="597"/>
      <c r="AJ66" s="597"/>
      <c r="AK66" s="597"/>
      <c r="AL66" s="319"/>
      <c r="AM66" s="425"/>
      <c r="AN66" s="425"/>
      <c r="AO66" s="426"/>
      <c r="AP66" s="426"/>
    </row>
    <row r="67" spans="3:68" s="286" customFormat="1" ht="20.100000000000001" customHeight="1" x14ac:dyDescent="0.2">
      <c r="C67" s="291"/>
      <c r="D67" s="590" t="str">
        <f>IF(F67&lt;&gt;0,28,"")</f>
        <v/>
      </c>
      <c r="E67" s="591"/>
      <c r="F67" s="428"/>
      <c r="G67" s="597" t="s">
        <v>210</v>
      </c>
      <c r="H67" s="597"/>
      <c r="I67" s="597"/>
      <c r="J67" s="597"/>
      <c r="K67" s="597"/>
      <c r="L67" s="597"/>
      <c r="M67" s="597"/>
      <c r="N67" s="597"/>
      <c r="O67" s="597"/>
      <c r="P67" s="597"/>
      <c r="Q67" s="597"/>
      <c r="R67" s="597"/>
      <c r="S67" s="597"/>
      <c r="T67" s="597"/>
      <c r="U67" s="597"/>
      <c r="V67" s="597"/>
      <c r="W67" s="597"/>
      <c r="X67" s="597"/>
      <c r="Y67" s="597"/>
      <c r="Z67" s="597"/>
      <c r="AA67" s="597"/>
      <c r="AB67" s="597"/>
      <c r="AC67" s="597"/>
      <c r="AD67" s="597"/>
      <c r="AE67" s="597"/>
      <c r="AF67" s="597"/>
      <c r="AG67" s="597"/>
      <c r="AH67" s="597"/>
      <c r="AI67" s="597"/>
      <c r="AJ67" s="597"/>
      <c r="AK67" s="597"/>
      <c r="AL67" s="319"/>
      <c r="AM67" s="425"/>
      <c r="AN67" s="425"/>
      <c r="AO67" s="426"/>
      <c r="AP67" s="426"/>
    </row>
    <row r="68" spans="3:68" s="286" customFormat="1" ht="20.100000000000001" customHeight="1" x14ac:dyDescent="0.2">
      <c r="C68" s="291"/>
      <c r="D68" s="596"/>
      <c r="E68" s="596"/>
      <c r="F68" s="430"/>
      <c r="G68" s="597"/>
      <c r="H68" s="597"/>
      <c r="I68" s="597"/>
      <c r="J68" s="597"/>
      <c r="K68" s="597"/>
      <c r="L68" s="597"/>
      <c r="M68" s="597"/>
      <c r="N68" s="597"/>
      <c r="O68" s="597"/>
      <c r="P68" s="597"/>
      <c r="Q68" s="597"/>
      <c r="R68" s="597"/>
      <c r="S68" s="597"/>
      <c r="T68" s="597"/>
      <c r="U68" s="597"/>
      <c r="V68" s="597"/>
      <c r="W68" s="597"/>
      <c r="X68" s="597"/>
      <c r="Y68" s="597"/>
      <c r="Z68" s="597"/>
      <c r="AA68" s="597"/>
      <c r="AB68" s="597"/>
      <c r="AC68" s="597"/>
      <c r="AD68" s="597"/>
      <c r="AE68" s="597"/>
      <c r="AF68" s="597"/>
      <c r="AG68" s="597"/>
      <c r="AH68" s="597"/>
      <c r="AI68" s="597"/>
      <c r="AJ68" s="597"/>
      <c r="AK68" s="597"/>
      <c r="AL68" s="319"/>
      <c r="AM68" s="425"/>
      <c r="AN68" s="425"/>
      <c r="AO68" s="426"/>
      <c r="AP68" s="426"/>
    </row>
    <row r="69" spans="3:68" s="286" customFormat="1" ht="20.25" customHeight="1" x14ac:dyDescent="0.2">
      <c r="C69" s="291"/>
      <c r="D69" s="590" t="str">
        <f>IF(F69&lt;&gt;0,35,"")</f>
        <v/>
      </c>
      <c r="E69" s="591"/>
      <c r="F69" s="428"/>
      <c r="G69" s="597" t="s">
        <v>211</v>
      </c>
      <c r="H69" s="597"/>
      <c r="I69" s="597"/>
      <c r="J69" s="597"/>
      <c r="K69" s="597"/>
      <c r="L69" s="597"/>
      <c r="M69" s="597"/>
      <c r="N69" s="597"/>
      <c r="O69" s="597"/>
      <c r="P69" s="597"/>
      <c r="Q69" s="597"/>
      <c r="R69" s="597"/>
      <c r="S69" s="597"/>
      <c r="T69" s="597"/>
      <c r="U69" s="597"/>
      <c r="V69" s="597"/>
      <c r="W69" s="597"/>
      <c r="X69" s="597"/>
      <c r="Y69" s="597"/>
      <c r="Z69" s="597"/>
      <c r="AA69" s="597"/>
      <c r="AB69" s="597"/>
      <c r="AC69" s="597"/>
      <c r="AD69" s="597"/>
      <c r="AE69" s="597"/>
      <c r="AF69" s="597"/>
      <c r="AG69" s="597"/>
      <c r="AH69" s="597"/>
      <c r="AI69" s="597"/>
      <c r="AJ69" s="597"/>
      <c r="AK69" s="431"/>
      <c r="AL69" s="319"/>
      <c r="AM69" s="425"/>
      <c r="AN69" s="425"/>
      <c r="AO69" s="426"/>
      <c r="AP69" s="426"/>
    </row>
    <row r="70" spans="3:68" s="286" customFormat="1" ht="19.5" customHeight="1" x14ac:dyDescent="0.2">
      <c r="C70" s="291"/>
      <c r="D70" s="340"/>
      <c r="E70" s="340"/>
      <c r="F70" s="457"/>
      <c r="G70" s="597"/>
      <c r="H70" s="597"/>
      <c r="I70" s="597"/>
      <c r="J70" s="597"/>
      <c r="K70" s="597"/>
      <c r="L70" s="597"/>
      <c r="M70" s="597"/>
      <c r="N70" s="597"/>
      <c r="O70" s="597"/>
      <c r="P70" s="597"/>
      <c r="Q70" s="597"/>
      <c r="R70" s="597"/>
      <c r="S70" s="597"/>
      <c r="T70" s="597"/>
      <c r="U70" s="597"/>
      <c r="V70" s="597"/>
      <c r="W70" s="597"/>
      <c r="X70" s="597"/>
      <c r="Y70" s="597"/>
      <c r="Z70" s="597"/>
      <c r="AA70" s="597"/>
      <c r="AB70" s="597"/>
      <c r="AC70" s="597"/>
      <c r="AD70" s="597"/>
      <c r="AE70" s="597"/>
      <c r="AF70" s="597"/>
      <c r="AG70" s="597"/>
      <c r="AH70" s="597"/>
      <c r="AI70" s="597"/>
      <c r="AJ70" s="597"/>
      <c r="AK70" s="431"/>
      <c r="AL70" s="319"/>
      <c r="AM70" s="425"/>
      <c r="AN70" s="425"/>
      <c r="AO70" s="426"/>
      <c r="AP70" s="426"/>
    </row>
    <row r="71" spans="3:68" s="286" customFormat="1" ht="20.100000000000001" customHeight="1" x14ac:dyDescent="0.2">
      <c r="C71" s="291"/>
      <c r="D71" s="295"/>
      <c r="E71" s="340" t="str">
        <f>IF(F71&lt;&gt;0,42,"")</f>
        <v/>
      </c>
      <c r="F71" s="428"/>
      <c r="G71" s="597" t="s">
        <v>212</v>
      </c>
      <c r="H71" s="597"/>
      <c r="I71" s="597"/>
      <c r="J71" s="597"/>
      <c r="K71" s="597"/>
      <c r="L71" s="597"/>
      <c r="M71" s="597"/>
      <c r="N71" s="597"/>
      <c r="O71" s="597"/>
      <c r="P71" s="597"/>
      <c r="Q71" s="597"/>
      <c r="R71" s="597"/>
      <c r="S71" s="597"/>
      <c r="T71" s="597"/>
      <c r="U71" s="597"/>
      <c r="V71" s="597"/>
      <c r="W71" s="597"/>
      <c r="X71" s="597"/>
      <c r="Y71" s="597"/>
      <c r="Z71" s="597"/>
      <c r="AA71" s="597"/>
      <c r="AB71" s="597"/>
      <c r="AC71" s="597"/>
      <c r="AD71" s="597"/>
      <c r="AE71" s="597"/>
      <c r="AF71" s="597"/>
      <c r="AG71" s="597"/>
      <c r="AH71" s="597"/>
      <c r="AI71" s="597"/>
      <c r="AJ71" s="597"/>
      <c r="AK71" s="431"/>
      <c r="AL71" s="319"/>
      <c r="AM71" s="425"/>
      <c r="AN71" s="425"/>
      <c r="AO71" s="426"/>
      <c r="AP71" s="426"/>
    </row>
    <row r="72" spans="3:68" s="286" customFormat="1" ht="20.100000000000001" customHeight="1" x14ac:dyDescent="0.2">
      <c r="C72" s="291"/>
      <c r="D72" s="295"/>
      <c r="E72" s="340"/>
      <c r="F72" s="430"/>
      <c r="G72" s="597"/>
      <c r="H72" s="597"/>
      <c r="I72" s="597"/>
      <c r="J72" s="597"/>
      <c r="K72" s="597"/>
      <c r="L72" s="597"/>
      <c r="M72" s="597"/>
      <c r="N72" s="597"/>
      <c r="O72" s="597"/>
      <c r="P72" s="597"/>
      <c r="Q72" s="597"/>
      <c r="R72" s="597"/>
      <c r="S72" s="597"/>
      <c r="T72" s="597"/>
      <c r="U72" s="597"/>
      <c r="V72" s="597"/>
      <c r="W72" s="597"/>
      <c r="X72" s="597"/>
      <c r="Y72" s="597"/>
      <c r="Z72" s="597"/>
      <c r="AA72" s="597"/>
      <c r="AB72" s="597"/>
      <c r="AC72" s="597"/>
      <c r="AD72" s="597"/>
      <c r="AE72" s="597"/>
      <c r="AF72" s="597"/>
      <c r="AG72" s="597"/>
      <c r="AH72" s="597"/>
      <c r="AI72" s="597"/>
      <c r="AJ72" s="597"/>
      <c r="AK72" s="431"/>
      <c r="AL72" s="319"/>
      <c r="AM72" s="425"/>
      <c r="AN72" s="425"/>
      <c r="AO72" s="426"/>
      <c r="AP72" s="426"/>
    </row>
    <row r="73" spans="3:68" s="286" customFormat="1" ht="19.5" customHeight="1" x14ac:dyDescent="0.2">
      <c r="C73" s="291"/>
      <c r="D73" s="295"/>
      <c r="E73" s="340" t="str">
        <f>IF(F73&lt;&gt;0,50,"")</f>
        <v/>
      </c>
      <c r="F73" s="428"/>
      <c r="G73" s="595" t="s">
        <v>213</v>
      </c>
      <c r="H73" s="595"/>
      <c r="I73" s="595"/>
      <c r="J73" s="595"/>
      <c r="K73" s="595"/>
      <c r="L73" s="595"/>
      <c r="M73" s="595"/>
      <c r="N73" s="595"/>
      <c r="O73" s="595"/>
      <c r="P73" s="595"/>
      <c r="Q73" s="595"/>
      <c r="R73" s="595"/>
      <c r="S73" s="595"/>
      <c r="T73" s="595"/>
      <c r="U73" s="595"/>
      <c r="V73" s="595"/>
      <c r="W73" s="595"/>
      <c r="X73" s="595"/>
      <c r="Y73" s="595"/>
      <c r="Z73" s="595"/>
      <c r="AA73" s="595"/>
      <c r="AB73" s="595"/>
      <c r="AC73" s="595"/>
      <c r="AD73" s="595"/>
      <c r="AE73" s="595"/>
      <c r="AF73" s="595"/>
      <c r="AG73" s="595"/>
      <c r="AH73" s="595"/>
      <c r="AI73" s="595"/>
      <c r="AJ73" s="595"/>
      <c r="AK73" s="431"/>
      <c r="AL73" s="319"/>
      <c r="AM73" s="425"/>
      <c r="AN73" s="425"/>
      <c r="AO73" s="426"/>
      <c r="AP73" s="426"/>
    </row>
    <row r="74" spans="3:68" s="286" customFormat="1" ht="19.5" customHeight="1" x14ac:dyDescent="0.2">
      <c r="C74" s="291"/>
      <c r="D74" s="295"/>
      <c r="E74" s="340"/>
      <c r="F74" s="457"/>
      <c r="G74" s="595"/>
      <c r="H74" s="595"/>
      <c r="I74" s="595"/>
      <c r="J74" s="595"/>
      <c r="K74" s="595"/>
      <c r="L74" s="595"/>
      <c r="M74" s="595"/>
      <c r="N74" s="595"/>
      <c r="O74" s="595"/>
      <c r="P74" s="595"/>
      <c r="Q74" s="595"/>
      <c r="R74" s="595"/>
      <c r="S74" s="595"/>
      <c r="T74" s="595"/>
      <c r="U74" s="595"/>
      <c r="V74" s="595"/>
      <c r="W74" s="595"/>
      <c r="X74" s="595"/>
      <c r="Y74" s="595"/>
      <c r="Z74" s="595"/>
      <c r="AA74" s="595"/>
      <c r="AB74" s="595"/>
      <c r="AC74" s="595"/>
      <c r="AD74" s="595"/>
      <c r="AE74" s="595"/>
      <c r="AF74" s="595"/>
      <c r="AG74" s="595"/>
      <c r="AH74" s="595"/>
      <c r="AI74" s="595"/>
      <c r="AJ74" s="595"/>
      <c r="AK74" s="431"/>
      <c r="AL74" s="319"/>
      <c r="AM74" s="425"/>
      <c r="AN74" s="425"/>
      <c r="AO74" s="425"/>
      <c r="AP74" s="425"/>
      <c r="AQ74" s="426"/>
      <c r="AR74" s="426"/>
      <c r="AS74" s="426"/>
      <c r="AT74" s="426"/>
      <c r="AU74" s="426"/>
      <c r="AV74" s="426"/>
      <c r="AW74" s="426"/>
      <c r="AX74" s="426"/>
      <c r="AY74" s="426"/>
      <c r="AZ74" s="426"/>
      <c r="BA74" s="426"/>
      <c r="BB74" s="426"/>
      <c r="BC74" s="426"/>
      <c r="BD74" s="426"/>
      <c r="BE74" s="426"/>
      <c r="BF74" s="426"/>
      <c r="BG74" s="426"/>
      <c r="BH74" s="426"/>
      <c r="BI74" s="426"/>
      <c r="BJ74" s="426"/>
      <c r="BK74" s="426"/>
      <c r="BL74" s="426"/>
      <c r="BM74" s="426"/>
      <c r="BN74" s="426"/>
    </row>
    <row r="75" spans="3:68" s="286" customFormat="1" ht="20.100000000000001" customHeight="1" thickBot="1" x14ac:dyDescent="0.25">
      <c r="C75" s="442">
        <f>IF(D75&lt;&gt;0,1,0)</f>
        <v>0</v>
      </c>
      <c r="D75" s="602">
        <f>SUM(D59:E73)</f>
        <v>0</v>
      </c>
      <c r="E75" s="603"/>
      <c r="F75" s="432" t="s">
        <v>6</v>
      </c>
      <c r="G75" s="331"/>
      <c r="H75" s="331"/>
      <c r="I75" s="331"/>
      <c r="J75" s="331"/>
      <c r="K75" s="331"/>
      <c r="L75" s="331"/>
      <c r="M75" s="331"/>
      <c r="N75" s="331"/>
      <c r="O75" s="331"/>
      <c r="P75" s="331"/>
      <c r="Q75" s="331"/>
      <c r="R75" s="331"/>
      <c r="S75" s="331"/>
      <c r="T75" s="331"/>
      <c r="U75" s="331"/>
      <c r="V75" s="332"/>
      <c r="W75" s="332"/>
      <c r="X75" s="332"/>
      <c r="Y75" s="333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8"/>
      <c r="AM75" s="425"/>
      <c r="AN75" s="425"/>
      <c r="AO75" s="425"/>
      <c r="AP75" s="425"/>
    </row>
    <row r="76" spans="3:68" s="286" customFormat="1" ht="20.100000000000001" customHeight="1" thickTop="1" thickBot="1" x14ac:dyDescent="0.25">
      <c r="C76" s="433"/>
      <c r="D76" s="434"/>
      <c r="E76" s="435"/>
      <c r="F76" s="436"/>
      <c r="G76" s="437"/>
      <c r="H76" s="437"/>
      <c r="I76" s="437"/>
      <c r="J76" s="437"/>
      <c r="K76" s="437"/>
      <c r="L76" s="437"/>
      <c r="M76" s="437"/>
      <c r="N76" s="437"/>
      <c r="O76" s="437"/>
      <c r="P76" s="437"/>
      <c r="Q76" s="437"/>
      <c r="R76" s="437"/>
      <c r="S76" s="437"/>
      <c r="T76" s="437"/>
      <c r="U76" s="437"/>
      <c r="V76" s="438"/>
      <c r="W76" s="438"/>
      <c r="X76" s="438"/>
      <c r="Y76" s="439"/>
      <c r="Z76" s="425"/>
      <c r="AA76" s="425"/>
      <c r="AB76" s="425"/>
      <c r="AC76" s="425"/>
      <c r="AD76" s="425"/>
      <c r="AE76" s="425"/>
      <c r="AF76" s="425"/>
      <c r="AG76" s="425"/>
      <c r="AH76" s="425"/>
      <c r="AI76" s="425"/>
      <c r="AJ76" s="425"/>
      <c r="AK76" s="425"/>
      <c r="AL76" s="440"/>
      <c r="AM76" s="425"/>
      <c r="AN76" s="425"/>
      <c r="AO76" s="425"/>
      <c r="AP76" s="425"/>
    </row>
    <row r="77" spans="3:68" ht="20.100000000000001" customHeight="1" thickTop="1" x14ac:dyDescent="0.2">
      <c r="C77" s="129"/>
      <c r="D77" s="130"/>
      <c r="E77" s="130"/>
      <c r="F77" s="376"/>
      <c r="G77" s="377"/>
      <c r="H77" s="377"/>
      <c r="I77" s="377"/>
      <c r="J77" s="377"/>
      <c r="K77" s="377"/>
      <c r="L77" s="377"/>
      <c r="M77" s="377"/>
      <c r="N77" s="377"/>
      <c r="O77" s="377"/>
      <c r="P77" s="377"/>
      <c r="Q77" s="377"/>
      <c r="R77" s="377"/>
      <c r="S77" s="377"/>
      <c r="T77" s="377"/>
      <c r="U77" s="377"/>
      <c r="V77" s="378"/>
      <c r="W77" s="378"/>
      <c r="X77" s="378"/>
      <c r="Y77" s="131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3"/>
      <c r="AM77" s="270"/>
      <c r="AN77" s="270"/>
      <c r="AO77" s="270"/>
      <c r="AP77" s="270"/>
    </row>
    <row r="78" spans="3:68" ht="20.100000000000001" customHeight="1" x14ac:dyDescent="0.25">
      <c r="C78" s="134"/>
      <c r="D78" s="79"/>
      <c r="E78" s="79"/>
      <c r="F78" s="561" t="s">
        <v>99</v>
      </c>
      <c r="G78" s="581"/>
      <c r="H78" s="581"/>
      <c r="I78" s="581"/>
      <c r="J78" s="581"/>
      <c r="K78" s="581"/>
      <c r="L78" s="581"/>
      <c r="M78" s="581"/>
      <c r="N78" s="581"/>
      <c r="O78" s="581"/>
      <c r="P78" s="581"/>
      <c r="Q78" s="581"/>
      <c r="R78" s="581"/>
      <c r="S78" s="581"/>
      <c r="T78" s="581"/>
      <c r="U78" s="581"/>
      <c r="V78" s="581"/>
      <c r="W78" s="581"/>
      <c r="X78" s="108"/>
      <c r="Y78" s="77"/>
      <c r="Z78" s="79"/>
      <c r="AA78" s="79"/>
      <c r="AB78" s="154"/>
      <c r="AC78" s="154"/>
      <c r="AD78" s="154"/>
      <c r="AE78" s="154"/>
      <c r="AF78" s="154"/>
      <c r="AG78" s="154"/>
      <c r="AH78" s="154"/>
      <c r="AI78" s="154"/>
      <c r="AJ78" s="155"/>
      <c r="AK78" s="79"/>
      <c r="AL78" s="135"/>
      <c r="AM78" s="270"/>
      <c r="AN78" s="270"/>
      <c r="AO78" s="270"/>
      <c r="AP78" s="270"/>
    </row>
    <row r="79" spans="3:68" ht="20.100000000000001" customHeight="1" x14ac:dyDescent="0.2">
      <c r="C79" s="134"/>
      <c r="D79" s="79"/>
      <c r="E79" s="79"/>
      <c r="F79" s="147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T79" s="334"/>
      <c r="U79" s="334"/>
      <c r="V79" s="334"/>
      <c r="W79" s="334"/>
      <c r="X79" s="108"/>
      <c r="Y79" s="77"/>
      <c r="Z79" s="79"/>
      <c r="AA79" s="79"/>
      <c r="AB79" s="154"/>
      <c r="AC79" s="154"/>
      <c r="AD79" s="154"/>
      <c r="AE79" s="154"/>
      <c r="AF79" s="154"/>
      <c r="AG79" s="154"/>
      <c r="AH79" s="154"/>
      <c r="AI79" s="154"/>
      <c r="AJ79" s="155"/>
      <c r="AK79" s="79"/>
      <c r="AL79" s="135"/>
      <c r="AM79" s="270"/>
      <c r="AN79" s="270"/>
      <c r="AO79" s="270"/>
      <c r="AP79" s="270"/>
      <c r="BO79" s="269"/>
      <c r="BP79" s="269"/>
    </row>
    <row r="80" spans="3:68" ht="20.100000000000001" customHeight="1" x14ac:dyDescent="0.2">
      <c r="C80" s="134"/>
      <c r="D80" s="374" t="s">
        <v>197</v>
      </c>
      <c r="E80" s="79"/>
      <c r="F80" s="147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  <c r="S80" s="334"/>
      <c r="T80" s="334"/>
      <c r="U80" s="334"/>
      <c r="V80" s="334"/>
      <c r="W80" s="334"/>
      <c r="X80" s="108"/>
      <c r="Y80" s="77"/>
      <c r="Z80" s="79"/>
      <c r="AA80" s="79"/>
      <c r="AB80" s="154"/>
      <c r="AC80" s="154"/>
      <c r="AD80" s="154"/>
      <c r="AE80" s="154"/>
      <c r="AF80" s="154"/>
      <c r="AG80" s="154"/>
      <c r="AH80" s="154"/>
      <c r="AI80" s="154"/>
      <c r="AJ80" s="155"/>
      <c r="AK80" s="79"/>
      <c r="AL80" s="135"/>
      <c r="AM80" s="270"/>
      <c r="AN80" s="270"/>
      <c r="AO80" s="270"/>
      <c r="AP80" s="270"/>
    </row>
    <row r="81" spans="3:42" ht="20.100000000000001" customHeight="1" x14ac:dyDescent="0.2">
      <c r="C81" s="134"/>
      <c r="D81" s="577" t="s">
        <v>6</v>
      </c>
      <c r="E81" s="578"/>
      <c r="F81" s="127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108"/>
      <c r="W81" s="108"/>
      <c r="X81" s="108"/>
      <c r="Y81" s="77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135"/>
      <c r="AM81" s="270"/>
      <c r="AN81" s="270"/>
      <c r="AO81" s="270"/>
      <c r="AP81" s="270"/>
    </row>
    <row r="82" spans="3:42" ht="20.100000000000001" customHeight="1" x14ac:dyDescent="0.2">
      <c r="C82" s="134"/>
      <c r="D82" s="588" t="str">
        <f>IF(F82&lt;&gt;0,0,"")</f>
        <v/>
      </c>
      <c r="E82" s="589"/>
      <c r="F82" s="273"/>
      <c r="G82" s="555" t="s">
        <v>176</v>
      </c>
      <c r="H82" s="556"/>
      <c r="I82" s="556"/>
      <c r="J82" s="556"/>
      <c r="K82" s="556"/>
      <c r="L82" s="556"/>
      <c r="M82" s="556"/>
      <c r="N82" s="556"/>
      <c r="O82" s="556"/>
      <c r="P82" s="556"/>
      <c r="Q82" s="556"/>
      <c r="R82" s="556"/>
      <c r="S82" s="556"/>
      <c r="T82" s="556"/>
      <c r="U82" s="556"/>
      <c r="V82" s="557"/>
      <c r="W82" s="557"/>
      <c r="X82" s="557"/>
      <c r="Y82" s="557"/>
      <c r="Z82" s="557"/>
      <c r="AA82" s="557"/>
      <c r="AB82" s="557"/>
      <c r="AC82" s="557"/>
      <c r="AD82" s="557"/>
      <c r="AE82" s="557"/>
      <c r="AF82" s="557"/>
      <c r="AG82" s="557"/>
      <c r="AH82" s="557"/>
      <c r="AI82" s="557"/>
      <c r="AJ82" s="557"/>
      <c r="AK82" s="557"/>
      <c r="AL82" s="135"/>
      <c r="AM82" s="270"/>
      <c r="AN82" s="270"/>
      <c r="AO82" s="270"/>
      <c r="AP82" s="270"/>
    </row>
    <row r="83" spans="3:42" ht="20.100000000000001" customHeight="1" x14ac:dyDescent="0.2">
      <c r="C83" s="134"/>
      <c r="D83" s="584"/>
      <c r="E83" s="584"/>
      <c r="F83" s="256"/>
      <c r="G83" s="251"/>
      <c r="H83" s="251"/>
      <c r="I83" s="251"/>
      <c r="J83" s="251"/>
      <c r="K83" s="251"/>
      <c r="L83" s="251"/>
      <c r="M83" s="251"/>
      <c r="N83" s="251"/>
      <c r="O83" s="251"/>
      <c r="P83" s="251"/>
      <c r="Q83" s="251"/>
      <c r="R83" s="251"/>
      <c r="S83" s="251"/>
      <c r="T83" s="251"/>
      <c r="U83" s="251"/>
      <c r="V83" s="250"/>
      <c r="W83" s="250"/>
      <c r="X83" s="250"/>
      <c r="Y83" s="250"/>
      <c r="Z83" s="250"/>
      <c r="AA83" s="250"/>
      <c r="AB83" s="250"/>
      <c r="AC83" s="250"/>
      <c r="AD83" s="250"/>
      <c r="AE83" s="250"/>
      <c r="AF83" s="250"/>
      <c r="AG83" s="250"/>
      <c r="AH83" s="250"/>
      <c r="AI83" s="250"/>
      <c r="AJ83" s="250"/>
      <c r="AK83" s="250"/>
      <c r="AL83" s="135"/>
      <c r="AM83" s="270"/>
      <c r="AN83" s="270"/>
      <c r="AO83" s="270"/>
      <c r="AP83" s="270"/>
    </row>
    <row r="84" spans="3:42" ht="20.100000000000001" customHeight="1" x14ac:dyDescent="0.2">
      <c r="C84" s="134"/>
      <c r="D84" s="588" t="str">
        <f>IF(F84&lt;&gt;0,5,"")</f>
        <v/>
      </c>
      <c r="E84" s="589"/>
      <c r="F84" s="273"/>
      <c r="G84" s="555" t="s">
        <v>169</v>
      </c>
      <c r="H84" s="556"/>
      <c r="I84" s="556"/>
      <c r="J84" s="556"/>
      <c r="K84" s="556"/>
      <c r="L84" s="556"/>
      <c r="M84" s="556"/>
      <c r="N84" s="556"/>
      <c r="O84" s="556"/>
      <c r="P84" s="556"/>
      <c r="Q84" s="556"/>
      <c r="R84" s="556"/>
      <c r="S84" s="556"/>
      <c r="T84" s="556"/>
      <c r="U84" s="556"/>
      <c r="V84" s="557"/>
      <c r="W84" s="557"/>
      <c r="X84" s="557"/>
      <c r="Y84" s="557"/>
      <c r="Z84" s="557"/>
      <c r="AA84" s="557"/>
      <c r="AB84" s="557"/>
      <c r="AC84" s="557"/>
      <c r="AD84" s="557"/>
      <c r="AE84" s="557"/>
      <c r="AF84" s="557"/>
      <c r="AG84" s="557"/>
      <c r="AH84" s="557"/>
      <c r="AI84" s="557"/>
      <c r="AJ84" s="557"/>
      <c r="AK84" s="557"/>
      <c r="AL84" s="135"/>
      <c r="AM84" s="270"/>
      <c r="AN84" s="270"/>
      <c r="AO84" s="270"/>
      <c r="AP84" s="270"/>
    </row>
    <row r="85" spans="3:42" ht="20.100000000000001" customHeight="1" x14ac:dyDescent="0.2">
      <c r="C85" s="134"/>
      <c r="D85" s="584"/>
      <c r="E85" s="584"/>
      <c r="F85" s="256"/>
      <c r="G85" s="251"/>
      <c r="H85" s="251"/>
      <c r="I85" s="251"/>
      <c r="J85" s="251"/>
      <c r="K85" s="251"/>
      <c r="L85" s="251"/>
      <c r="M85" s="251"/>
      <c r="N85" s="251"/>
      <c r="O85" s="251"/>
      <c r="P85" s="251"/>
      <c r="Q85" s="251"/>
      <c r="R85" s="251"/>
      <c r="S85" s="251"/>
      <c r="T85" s="251"/>
      <c r="U85" s="251"/>
      <c r="V85" s="250"/>
      <c r="W85" s="250"/>
      <c r="X85" s="250"/>
      <c r="Y85" s="250"/>
      <c r="Z85" s="250"/>
      <c r="AA85" s="250"/>
      <c r="AB85" s="250"/>
      <c r="AC85" s="250"/>
      <c r="AD85" s="250"/>
      <c r="AE85" s="250"/>
      <c r="AF85" s="250"/>
      <c r="AG85" s="250"/>
      <c r="AH85" s="250"/>
      <c r="AI85" s="250"/>
      <c r="AJ85" s="250"/>
      <c r="AK85" s="250"/>
      <c r="AL85" s="135"/>
      <c r="AM85" s="270"/>
      <c r="AN85" s="270"/>
      <c r="AO85" s="270"/>
      <c r="AP85" s="270"/>
    </row>
    <row r="86" spans="3:42" ht="19.5" customHeight="1" x14ac:dyDescent="0.2">
      <c r="C86" s="134"/>
      <c r="D86" s="588" t="str">
        <f>IF(F86&lt;&gt;0,12,"")</f>
        <v/>
      </c>
      <c r="E86" s="589"/>
      <c r="F86" s="273"/>
      <c r="G86" s="582" t="s">
        <v>174</v>
      </c>
      <c r="H86" s="582"/>
      <c r="I86" s="582"/>
      <c r="J86" s="582"/>
      <c r="K86" s="582"/>
      <c r="L86" s="582"/>
      <c r="M86" s="582"/>
      <c r="N86" s="582"/>
      <c r="O86" s="582"/>
      <c r="P86" s="582"/>
      <c r="Q86" s="582"/>
      <c r="R86" s="582"/>
      <c r="S86" s="582"/>
      <c r="T86" s="582"/>
      <c r="U86" s="582"/>
      <c r="V86" s="582"/>
      <c r="W86" s="582"/>
      <c r="X86" s="582"/>
      <c r="Y86" s="582"/>
      <c r="Z86" s="582"/>
      <c r="AA86" s="582"/>
      <c r="AB86" s="582"/>
      <c r="AC86" s="582"/>
      <c r="AD86" s="582"/>
      <c r="AE86" s="582"/>
      <c r="AF86" s="582"/>
      <c r="AG86" s="582"/>
      <c r="AH86" s="582"/>
      <c r="AI86" s="582"/>
      <c r="AJ86" s="582"/>
      <c r="AK86" s="582"/>
      <c r="AL86" s="135"/>
      <c r="AM86" s="270"/>
      <c r="AN86" s="270"/>
      <c r="AO86" s="270"/>
      <c r="AP86" s="270"/>
    </row>
    <row r="87" spans="3:42" ht="19.5" customHeight="1" x14ac:dyDescent="0.2">
      <c r="C87" s="134"/>
      <c r="D87" s="148"/>
      <c r="E87" s="148"/>
      <c r="F87" s="256"/>
      <c r="G87" s="582"/>
      <c r="H87" s="582"/>
      <c r="I87" s="582"/>
      <c r="J87" s="582"/>
      <c r="K87" s="582"/>
      <c r="L87" s="582"/>
      <c r="M87" s="582"/>
      <c r="N87" s="582"/>
      <c r="O87" s="582"/>
      <c r="P87" s="582"/>
      <c r="Q87" s="582"/>
      <c r="R87" s="582"/>
      <c r="S87" s="582"/>
      <c r="T87" s="582"/>
      <c r="U87" s="582"/>
      <c r="V87" s="582"/>
      <c r="W87" s="582"/>
      <c r="X87" s="582"/>
      <c r="Y87" s="582"/>
      <c r="Z87" s="582"/>
      <c r="AA87" s="582"/>
      <c r="AB87" s="582"/>
      <c r="AC87" s="582"/>
      <c r="AD87" s="582"/>
      <c r="AE87" s="582"/>
      <c r="AF87" s="582"/>
      <c r="AG87" s="582"/>
      <c r="AH87" s="582"/>
      <c r="AI87" s="582"/>
      <c r="AJ87" s="582"/>
      <c r="AK87" s="582"/>
      <c r="AL87" s="135"/>
      <c r="AM87" s="270"/>
      <c r="AN87" s="270"/>
      <c r="AO87" s="270"/>
      <c r="AP87" s="270"/>
    </row>
    <row r="88" spans="3:42" ht="19.5" customHeight="1" x14ac:dyDescent="0.2">
      <c r="C88" s="134"/>
      <c r="D88" s="588" t="str">
        <f>IF(F88&lt;&gt;0,19,"")</f>
        <v/>
      </c>
      <c r="E88" s="589"/>
      <c r="F88" s="273"/>
      <c r="G88" s="582" t="s">
        <v>177</v>
      </c>
      <c r="H88" s="582"/>
      <c r="I88" s="582"/>
      <c r="J88" s="582"/>
      <c r="K88" s="582"/>
      <c r="L88" s="582"/>
      <c r="M88" s="582"/>
      <c r="N88" s="582"/>
      <c r="O88" s="582"/>
      <c r="P88" s="582"/>
      <c r="Q88" s="582"/>
      <c r="R88" s="582"/>
      <c r="S88" s="582"/>
      <c r="T88" s="582"/>
      <c r="U88" s="582"/>
      <c r="V88" s="582"/>
      <c r="W88" s="582"/>
      <c r="X88" s="582"/>
      <c r="Y88" s="582"/>
      <c r="Z88" s="582"/>
      <c r="AA88" s="582"/>
      <c r="AB88" s="582"/>
      <c r="AC88" s="582"/>
      <c r="AD88" s="582"/>
      <c r="AE88" s="582"/>
      <c r="AF88" s="582"/>
      <c r="AG88" s="582"/>
      <c r="AH88" s="582"/>
      <c r="AI88" s="582"/>
      <c r="AJ88" s="582"/>
      <c r="AK88" s="582"/>
      <c r="AL88" s="135"/>
      <c r="AM88" s="270"/>
      <c r="AN88" s="270"/>
      <c r="AO88" s="270"/>
      <c r="AP88" s="270"/>
    </row>
    <row r="89" spans="3:42" ht="19.5" customHeight="1" x14ac:dyDescent="0.2">
      <c r="C89" s="134"/>
      <c r="D89" s="148"/>
      <c r="E89" s="148"/>
      <c r="F89" s="256"/>
      <c r="G89" s="582"/>
      <c r="H89" s="582"/>
      <c r="I89" s="582"/>
      <c r="J89" s="582"/>
      <c r="K89" s="582"/>
      <c r="L89" s="582"/>
      <c r="M89" s="582"/>
      <c r="N89" s="582"/>
      <c r="O89" s="582"/>
      <c r="P89" s="582"/>
      <c r="Q89" s="582"/>
      <c r="R89" s="582"/>
      <c r="S89" s="582"/>
      <c r="T89" s="582"/>
      <c r="U89" s="582"/>
      <c r="V89" s="582"/>
      <c r="W89" s="582"/>
      <c r="X89" s="582"/>
      <c r="Y89" s="582"/>
      <c r="Z89" s="582"/>
      <c r="AA89" s="582"/>
      <c r="AB89" s="582"/>
      <c r="AC89" s="582"/>
      <c r="AD89" s="582"/>
      <c r="AE89" s="582"/>
      <c r="AF89" s="582"/>
      <c r="AG89" s="582"/>
      <c r="AH89" s="582"/>
      <c r="AI89" s="582"/>
      <c r="AJ89" s="582"/>
      <c r="AK89" s="582"/>
      <c r="AL89" s="135"/>
      <c r="AM89" s="270"/>
      <c r="AN89" s="270"/>
      <c r="AO89" s="270"/>
      <c r="AP89" s="270"/>
    </row>
    <row r="90" spans="3:42" ht="19.5" customHeight="1" x14ac:dyDescent="0.2">
      <c r="C90" s="134"/>
      <c r="D90" s="588" t="str">
        <f>IF(F90&lt;&gt;0,26,"")</f>
        <v/>
      </c>
      <c r="E90" s="589"/>
      <c r="F90" s="273"/>
      <c r="G90" s="582" t="s">
        <v>178</v>
      </c>
      <c r="H90" s="582"/>
      <c r="I90" s="582"/>
      <c r="J90" s="582"/>
      <c r="K90" s="582"/>
      <c r="L90" s="582"/>
      <c r="M90" s="582"/>
      <c r="N90" s="582"/>
      <c r="O90" s="582"/>
      <c r="P90" s="582"/>
      <c r="Q90" s="582"/>
      <c r="R90" s="582"/>
      <c r="S90" s="582"/>
      <c r="T90" s="582"/>
      <c r="U90" s="582"/>
      <c r="V90" s="582"/>
      <c r="W90" s="582"/>
      <c r="X90" s="582"/>
      <c r="Y90" s="582"/>
      <c r="Z90" s="582"/>
      <c r="AA90" s="582"/>
      <c r="AB90" s="582"/>
      <c r="AC90" s="582"/>
      <c r="AD90" s="582"/>
      <c r="AE90" s="582"/>
      <c r="AF90" s="582"/>
      <c r="AG90" s="582"/>
      <c r="AH90" s="582"/>
      <c r="AI90" s="582"/>
      <c r="AJ90" s="582"/>
      <c r="AK90" s="582"/>
      <c r="AL90" s="135"/>
      <c r="AM90" s="270"/>
      <c r="AN90" s="270"/>
      <c r="AO90" s="270"/>
      <c r="AP90" s="270"/>
    </row>
    <row r="91" spans="3:42" ht="19.5" customHeight="1" x14ac:dyDescent="0.2">
      <c r="C91" s="134"/>
      <c r="D91" s="148"/>
      <c r="E91" s="148"/>
      <c r="F91" s="256"/>
      <c r="G91" s="582"/>
      <c r="H91" s="582"/>
      <c r="I91" s="582"/>
      <c r="J91" s="582"/>
      <c r="K91" s="582"/>
      <c r="L91" s="582"/>
      <c r="M91" s="582"/>
      <c r="N91" s="582"/>
      <c r="O91" s="582"/>
      <c r="P91" s="582"/>
      <c r="Q91" s="582"/>
      <c r="R91" s="582"/>
      <c r="S91" s="582"/>
      <c r="T91" s="582"/>
      <c r="U91" s="582"/>
      <c r="V91" s="582"/>
      <c r="W91" s="582"/>
      <c r="X91" s="582"/>
      <c r="Y91" s="582"/>
      <c r="Z91" s="582"/>
      <c r="AA91" s="582"/>
      <c r="AB91" s="582"/>
      <c r="AC91" s="582"/>
      <c r="AD91" s="582"/>
      <c r="AE91" s="582"/>
      <c r="AF91" s="582"/>
      <c r="AG91" s="582"/>
      <c r="AH91" s="582"/>
      <c r="AI91" s="582"/>
      <c r="AJ91" s="582"/>
      <c r="AK91" s="582"/>
      <c r="AL91" s="135"/>
      <c r="AM91" s="270"/>
      <c r="AN91" s="270"/>
      <c r="AO91" s="270"/>
      <c r="AP91" s="270"/>
    </row>
    <row r="92" spans="3:42" ht="19.5" customHeight="1" x14ac:dyDescent="0.2">
      <c r="C92" s="134"/>
      <c r="D92" s="588" t="str">
        <f>IF(F92&lt;&gt;0,33,"")</f>
        <v/>
      </c>
      <c r="E92" s="589"/>
      <c r="F92" s="273"/>
      <c r="G92" s="582" t="s">
        <v>175</v>
      </c>
      <c r="H92" s="582"/>
      <c r="I92" s="582"/>
      <c r="J92" s="582"/>
      <c r="K92" s="582"/>
      <c r="L92" s="582"/>
      <c r="M92" s="582"/>
      <c r="N92" s="582"/>
      <c r="O92" s="582"/>
      <c r="P92" s="582"/>
      <c r="Q92" s="582"/>
      <c r="R92" s="582"/>
      <c r="S92" s="582"/>
      <c r="T92" s="582"/>
      <c r="U92" s="582"/>
      <c r="V92" s="582"/>
      <c r="W92" s="582"/>
      <c r="X92" s="582"/>
      <c r="Y92" s="582"/>
      <c r="Z92" s="582"/>
      <c r="AA92" s="582"/>
      <c r="AB92" s="582"/>
      <c r="AC92" s="582"/>
      <c r="AD92" s="582"/>
      <c r="AE92" s="582"/>
      <c r="AF92" s="582"/>
      <c r="AG92" s="582"/>
      <c r="AH92" s="582"/>
      <c r="AI92" s="582"/>
      <c r="AJ92" s="582"/>
      <c r="AK92" s="144"/>
      <c r="AL92" s="135"/>
      <c r="AM92" s="270"/>
      <c r="AN92" s="270"/>
      <c r="AO92" s="270"/>
      <c r="AP92" s="270"/>
    </row>
    <row r="93" spans="3:42" ht="19.5" customHeight="1" x14ac:dyDescent="0.2">
      <c r="C93" s="134"/>
      <c r="D93" s="148"/>
      <c r="E93" s="148"/>
      <c r="F93" s="256"/>
      <c r="G93" s="582"/>
      <c r="H93" s="582"/>
      <c r="I93" s="582"/>
      <c r="J93" s="582"/>
      <c r="K93" s="582"/>
      <c r="L93" s="582"/>
      <c r="M93" s="582"/>
      <c r="N93" s="582"/>
      <c r="O93" s="582"/>
      <c r="P93" s="582"/>
      <c r="Q93" s="582"/>
      <c r="R93" s="582"/>
      <c r="S93" s="582"/>
      <c r="T93" s="582"/>
      <c r="U93" s="582"/>
      <c r="V93" s="582"/>
      <c r="W93" s="582"/>
      <c r="X93" s="582"/>
      <c r="Y93" s="582"/>
      <c r="Z93" s="582"/>
      <c r="AA93" s="582"/>
      <c r="AB93" s="582"/>
      <c r="AC93" s="582"/>
      <c r="AD93" s="582"/>
      <c r="AE93" s="582"/>
      <c r="AF93" s="582"/>
      <c r="AG93" s="582"/>
      <c r="AH93" s="582"/>
      <c r="AI93" s="582"/>
      <c r="AJ93" s="582"/>
      <c r="AK93" s="144"/>
      <c r="AL93" s="135"/>
      <c r="AM93" s="270"/>
      <c r="AN93" s="270"/>
      <c r="AO93" s="270"/>
      <c r="AP93" s="270"/>
    </row>
    <row r="94" spans="3:42" ht="19.5" customHeight="1" x14ac:dyDescent="0.2">
      <c r="C94" s="134"/>
      <c r="D94" s="588" t="str">
        <f>IF(F94&lt;&gt;0,40,"")</f>
        <v/>
      </c>
      <c r="E94" s="589"/>
      <c r="F94" s="273"/>
      <c r="G94" s="582" t="s">
        <v>173</v>
      </c>
      <c r="H94" s="582"/>
      <c r="I94" s="582"/>
      <c r="J94" s="582"/>
      <c r="K94" s="582"/>
      <c r="L94" s="582"/>
      <c r="M94" s="582"/>
      <c r="N94" s="582"/>
      <c r="O94" s="582"/>
      <c r="P94" s="582"/>
      <c r="Q94" s="582"/>
      <c r="R94" s="582"/>
      <c r="S94" s="582"/>
      <c r="T94" s="582"/>
      <c r="U94" s="582"/>
      <c r="V94" s="582"/>
      <c r="W94" s="582"/>
      <c r="X94" s="582"/>
      <c r="Y94" s="582"/>
      <c r="Z94" s="582"/>
      <c r="AA94" s="582"/>
      <c r="AB94" s="582"/>
      <c r="AC94" s="582"/>
      <c r="AD94" s="582"/>
      <c r="AE94" s="582"/>
      <c r="AF94" s="582"/>
      <c r="AG94" s="582"/>
      <c r="AH94" s="582"/>
      <c r="AI94" s="582"/>
      <c r="AJ94" s="582"/>
      <c r="AK94" s="144"/>
      <c r="AL94" s="135"/>
      <c r="AM94" s="270"/>
      <c r="AN94" s="270"/>
      <c r="AO94" s="270"/>
      <c r="AP94" s="270"/>
    </row>
    <row r="95" spans="3:42" ht="19.5" customHeight="1" x14ac:dyDescent="0.2">
      <c r="C95" s="134"/>
      <c r="D95" s="148"/>
      <c r="E95" s="148"/>
      <c r="F95" s="256"/>
      <c r="G95" s="582"/>
      <c r="H95" s="582"/>
      <c r="I95" s="582"/>
      <c r="J95" s="582"/>
      <c r="K95" s="582"/>
      <c r="L95" s="582"/>
      <c r="M95" s="582"/>
      <c r="N95" s="582"/>
      <c r="O95" s="582"/>
      <c r="P95" s="582"/>
      <c r="Q95" s="582"/>
      <c r="R95" s="582"/>
      <c r="S95" s="582"/>
      <c r="T95" s="582"/>
      <c r="U95" s="582"/>
      <c r="V95" s="582"/>
      <c r="W95" s="582"/>
      <c r="X95" s="582"/>
      <c r="Y95" s="582"/>
      <c r="Z95" s="582"/>
      <c r="AA95" s="582"/>
      <c r="AB95" s="582"/>
      <c r="AC95" s="582"/>
      <c r="AD95" s="582"/>
      <c r="AE95" s="582"/>
      <c r="AF95" s="582"/>
      <c r="AG95" s="582"/>
      <c r="AH95" s="582"/>
      <c r="AI95" s="582"/>
      <c r="AJ95" s="582"/>
      <c r="AK95" s="144"/>
      <c r="AL95" s="135"/>
      <c r="AM95" s="270"/>
      <c r="AN95" s="270"/>
      <c r="AO95" s="270"/>
      <c r="AP95" s="270"/>
    </row>
    <row r="96" spans="3:42" ht="19.5" customHeight="1" x14ac:dyDescent="0.2">
      <c r="C96" s="134"/>
      <c r="D96" s="586" t="str">
        <f>IF(F96&lt;&gt;0,45,"")</f>
        <v/>
      </c>
      <c r="E96" s="587"/>
      <c r="F96" s="274"/>
      <c r="G96" s="555" t="s">
        <v>179</v>
      </c>
      <c r="H96" s="556"/>
      <c r="I96" s="556"/>
      <c r="J96" s="556"/>
      <c r="K96" s="556"/>
      <c r="L96" s="556"/>
      <c r="M96" s="556"/>
      <c r="N96" s="556"/>
      <c r="O96" s="556"/>
      <c r="P96" s="556"/>
      <c r="Q96" s="556"/>
      <c r="R96" s="556"/>
      <c r="S96" s="556"/>
      <c r="T96" s="556"/>
      <c r="U96" s="556"/>
      <c r="V96" s="557"/>
      <c r="W96" s="557"/>
      <c r="X96" s="557"/>
      <c r="Y96" s="557"/>
      <c r="Z96" s="557"/>
      <c r="AA96" s="557"/>
      <c r="AB96" s="557"/>
      <c r="AC96" s="557"/>
      <c r="AD96" s="557"/>
      <c r="AE96" s="557"/>
      <c r="AF96" s="557"/>
      <c r="AG96" s="557"/>
      <c r="AH96" s="557"/>
      <c r="AI96" s="557"/>
      <c r="AJ96" s="583"/>
      <c r="AK96" s="144"/>
      <c r="AL96" s="135"/>
      <c r="AM96" s="270"/>
      <c r="AN96" s="270"/>
      <c r="AO96" s="270"/>
      <c r="AP96" s="270"/>
    </row>
    <row r="97" spans="3:42" ht="20.100000000000001" customHeight="1" x14ac:dyDescent="0.2">
      <c r="C97" s="134"/>
      <c r="D97" s="575">
        <f>SUM(D82:E96)</f>
        <v>0</v>
      </c>
      <c r="E97" s="576"/>
      <c r="F97" s="279" t="s">
        <v>6</v>
      </c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108"/>
      <c r="W97" s="108"/>
      <c r="X97" s="108"/>
      <c r="Y97" s="77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135"/>
      <c r="AM97" s="270"/>
      <c r="AN97" s="270"/>
      <c r="AO97" s="270"/>
      <c r="AP97" s="270"/>
    </row>
    <row r="98" spans="3:42" ht="20.100000000000001" customHeight="1" thickBot="1" x14ac:dyDescent="0.25">
      <c r="C98" s="442">
        <f>IF(D98&lt;&gt;0,1,0)</f>
        <v>0</v>
      </c>
      <c r="D98" s="138"/>
      <c r="E98" s="138"/>
      <c r="F98" s="257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1"/>
      <c r="W98" s="141"/>
      <c r="X98" s="141"/>
      <c r="Y98" s="142"/>
      <c r="Z98" s="138"/>
      <c r="AA98" s="138"/>
      <c r="AB98" s="138"/>
      <c r="AC98" s="138"/>
      <c r="AD98" s="138"/>
      <c r="AE98" s="138"/>
      <c r="AF98" s="138"/>
      <c r="AG98" s="138"/>
      <c r="AH98" s="138"/>
      <c r="AI98" s="138"/>
      <c r="AJ98" s="138"/>
      <c r="AK98" s="138"/>
      <c r="AL98" s="143"/>
      <c r="AM98" s="270"/>
      <c r="AN98" s="270"/>
      <c r="AO98" s="270"/>
      <c r="AP98" s="270"/>
    </row>
    <row r="99" spans="3:42" ht="20.100000000000001" customHeight="1" thickTop="1" x14ac:dyDescent="0.2"/>
  </sheetData>
  <sheetProtection algorithmName="SHA-512" hashValue="ZraIS9woFf2KTRgRU/wJ0wqhIBF2RSVRxyQs1Pu/bd2nx7qiiIj6d8Q8ItTYwRcEwzUotNdFMkydk4SWRAFJ3w==" saltValue="ET544h/1Iir4KanAOXGJtw==" spinCount="100000" sheet="1" selectLockedCells="1"/>
  <mergeCells count="100">
    <mergeCell ref="BN4:BP6"/>
    <mergeCell ref="G69:AJ70"/>
    <mergeCell ref="G71:AJ72"/>
    <mergeCell ref="G73:AJ74"/>
    <mergeCell ref="D75:E75"/>
    <mergeCell ref="AS4:BM7"/>
    <mergeCell ref="I7:AE7"/>
    <mergeCell ref="G63:AK64"/>
    <mergeCell ref="D64:E64"/>
    <mergeCell ref="D65:E65"/>
    <mergeCell ref="G65:AK66"/>
    <mergeCell ref="D66:E66"/>
    <mergeCell ref="D67:E67"/>
    <mergeCell ref="G67:AK68"/>
    <mergeCell ref="D68:E68"/>
    <mergeCell ref="F55:W55"/>
    <mergeCell ref="D58:E58"/>
    <mergeCell ref="G59:AK59"/>
    <mergeCell ref="D60:E60"/>
    <mergeCell ref="D61:E61"/>
    <mergeCell ref="G61:AK62"/>
    <mergeCell ref="D62:E62"/>
    <mergeCell ref="D96:E96"/>
    <mergeCell ref="F9:G9"/>
    <mergeCell ref="D90:E90"/>
    <mergeCell ref="D92:E92"/>
    <mergeCell ref="D94:E94"/>
    <mergeCell ref="D83:E83"/>
    <mergeCell ref="D84:E84"/>
    <mergeCell ref="D85:E85"/>
    <mergeCell ref="D86:E86"/>
    <mergeCell ref="D88:E88"/>
    <mergeCell ref="D42:E42"/>
    <mergeCell ref="D43:E43"/>
    <mergeCell ref="D44:E44"/>
    <mergeCell ref="D45:E45"/>
    <mergeCell ref="D46:E46"/>
    <mergeCell ref="D82:E82"/>
    <mergeCell ref="G27:AJ28"/>
    <mergeCell ref="D63:E63"/>
    <mergeCell ref="D69:E69"/>
    <mergeCell ref="D15:E15"/>
    <mergeCell ref="D36:E36"/>
    <mergeCell ref="D37:E37"/>
    <mergeCell ref="D39:E39"/>
    <mergeCell ref="D38:E38"/>
    <mergeCell ref="D40:E40"/>
    <mergeCell ref="D21:E21"/>
    <mergeCell ref="D20:E20"/>
    <mergeCell ref="D19:E19"/>
    <mergeCell ref="D17:E17"/>
    <mergeCell ref="D18:E18"/>
    <mergeCell ref="D16:E16"/>
    <mergeCell ref="D59:E59"/>
    <mergeCell ref="D26:E26"/>
    <mergeCell ref="D25:E25"/>
    <mergeCell ref="D24:E24"/>
    <mergeCell ref="D23:E23"/>
    <mergeCell ref="D14:E14"/>
    <mergeCell ref="G51:AJ52"/>
    <mergeCell ref="D22:E22"/>
    <mergeCell ref="G29:AJ29"/>
    <mergeCell ref="G21:AK22"/>
    <mergeCell ref="G23:AK24"/>
    <mergeCell ref="G25:AJ26"/>
    <mergeCell ref="G36:AK36"/>
    <mergeCell ref="D41:E41"/>
    <mergeCell ref="G40:AK41"/>
    <mergeCell ref="G44:AK45"/>
    <mergeCell ref="G49:AJ50"/>
    <mergeCell ref="G38:AK39"/>
    <mergeCell ref="D30:E30"/>
    <mergeCell ref="D29:E29"/>
    <mergeCell ref="D28:E28"/>
    <mergeCell ref="D27:E27"/>
    <mergeCell ref="F32:W32"/>
    <mergeCell ref="D97:E97"/>
    <mergeCell ref="D35:E35"/>
    <mergeCell ref="D53:E53"/>
    <mergeCell ref="D81:E81"/>
    <mergeCell ref="G82:AK82"/>
    <mergeCell ref="F78:W78"/>
    <mergeCell ref="G42:AK43"/>
    <mergeCell ref="G96:AJ96"/>
    <mergeCell ref="G84:AK84"/>
    <mergeCell ref="G46:AJ48"/>
    <mergeCell ref="G86:AK87"/>
    <mergeCell ref="G88:AK89"/>
    <mergeCell ref="G90:AK91"/>
    <mergeCell ref="G92:AJ93"/>
    <mergeCell ref="G94:AJ95"/>
    <mergeCell ref="N4:AB5"/>
    <mergeCell ref="G15:AK15"/>
    <mergeCell ref="G17:AK17"/>
    <mergeCell ref="G19:AK20"/>
    <mergeCell ref="AV8:AX8"/>
    <mergeCell ref="I9:Q9"/>
    <mergeCell ref="F11:L11"/>
    <mergeCell ref="S9:AG12"/>
    <mergeCell ref="F7:G7"/>
  </mergeCells>
  <phoneticPr fontId="21" type="noConversion"/>
  <pageMargins left="0.25" right="0.25" top="0.75" bottom="0.75" header="0.3" footer="0.3"/>
  <pageSetup scale="78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B3:Q20"/>
  <sheetViews>
    <sheetView showGridLines="0" topLeftCell="B1" workbookViewId="0">
      <selection activeCell="F12" sqref="F12"/>
    </sheetView>
  </sheetViews>
  <sheetFormatPr defaultRowHeight="12.75" x14ac:dyDescent="0.2"/>
  <cols>
    <col min="1" max="17" width="5.7109375" style="75" customWidth="1"/>
    <col min="18" max="16384" width="9.140625" style="75"/>
  </cols>
  <sheetData>
    <row r="3" spans="2:17" ht="13.5" thickBot="1" x14ac:dyDescent="0.25"/>
    <row r="4" spans="2:17" ht="15.75" customHeight="1" thickTop="1" x14ac:dyDescent="0.2">
      <c r="B4" s="129"/>
      <c r="C4" s="130"/>
      <c r="D4" s="130"/>
      <c r="E4" s="131"/>
      <c r="F4" s="132"/>
      <c r="G4" s="547" t="s">
        <v>83</v>
      </c>
      <c r="H4" s="547"/>
      <c r="I4" s="547"/>
      <c r="J4" s="547"/>
      <c r="K4" s="547"/>
      <c r="L4" s="547"/>
      <c r="M4" s="547"/>
      <c r="N4" s="130"/>
      <c r="O4" s="130"/>
      <c r="P4" s="130"/>
      <c r="Q4" s="133"/>
    </row>
    <row r="5" spans="2:17" ht="15.75" customHeight="1" x14ac:dyDescent="0.2">
      <c r="B5" s="134"/>
      <c r="C5" s="79"/>
      <c r="D5" s="79"/>
      <c r="E5" s="76"/>
      <c r="F5" s="76"/>
      <c r="G5" s="548"/>
      <c r="H5" s="548"/>
      <c r="I5" s="548"/>
      <c r="J5" s="548"/>
      <c r="K5" s="548"/>
      <c r="L5" s="548"/>
      <c r="M5" s="548"/>
      <c r="N5" s="88"/>
      <c r="O5" s="88"/>
      <c r="P5" s="79"/>
      <c r="Q5" s="145"/>
    </row>
    <row r="6" spans="2:17" ht="12.75" customHeight="1" x14ac:dyDescent="0.2">
      <c r="B6" s="134"/>
      <c r="C6" s="79"/>
      <c r="D6" s="79"/>
      <c r="E6" s="283"/>
      <c r="F6" s="79"/>
      <c r="G6" s="79"/>
      <c r="H6" s="79"/>
      <c r="I6" s="282"/>
      <c r="J6" s="282"/>
      <c r="K6" s="282"/>
      <c r="L6" s="123"/>
      <c r="M6" s="96"/>
      <c r="N6" s="123"/>
      <c r="O6" s="123"/>
      <c r="P6" s="79"/>
      <c r="Q6" s="145"/>
    </row>
    <row r="7" spans="2:17" ht="12.75" customHeight="1" x14ac:dyDescent="0.2">
      <c r="B7" s="134"/>
      <c r="C7" s="79"/>
      <c r="D7" s="79"/>
      <c r="E7" s="283"/>
      <c r="F7" s="147"/>
      <c r="G7" s="79"/>
      <c r="H7" s="79"/>
      <c r="I7" s="79"/>
      <c r="J7" s="79"/>
      <c r="K7" s="79"/>
      <c r="L7" s="77"/>
      <c r="M7" s="77"/>
      <c r="N7" s="123"/>
      <c r="O7" s="123"/>
      <c r="P7" s="79"/>
      <c r="Q7" s="145"/>
    </row>
    <row r="8" spans="2:17" x14ac:dyDescent="0.2">
      <c r="B8" s="134"/>
      <c r="C8" s="79"/>
      <c r="D8" s="79"/>
      <c r="E8" s="95"/>
      <c r="F8" s="79"/>
      <c r="G8" s="79"/>
      <c r="H8" s="101"/>
      <c r="I8" s="79"/>
      <c r="J8" s="79"/>
      <c r="K8" s="96"/>
      <c r="L8" s="79"/>
      <c r="M8" s="128"/>
      <c r="N8" s="97"/>
      <c r="O8" s="97"/>
      <c r="P8" s="79"/>
      <c r="Q8" s="145"/>
    </row>
    <row r="9" spans="2:17" x14ac:dyDescent="0.2">
      <c r="B9" s="136"/>
      <c r="C9" s="77"/>
      <c r="D9" s="77"/>
      <c r="E9" s="79"/>
      <c r="F9" s="147"/>
      <c r="G9" s="108"/>
      <c r="H9" s="108"/>
      <c r="I9" s="108"/>
      <c r="J9" s="77"/>
      <c r="K9" s="89"/>
      <c r="L9" s="89"/>
      <c r="M9" s="127"/>
      <c r="N9" s="101"/>
      <c r="O9" s="101"/>
      <c r="P9" s="102"/>
      <c r="Q9" s="145"/>
    </row>
    <row r="10" spans="2:17" x14ac:dyDescent="0.2">
      <c r="B10" s="136"/>
      <c r="C10" s="96"/>
      <c r="D10" s="108"/>
      <c r="E10" s="108"/>
      <c r="F10" s="108"/>
      <c r="G10" s="77"/>
      <c r="H10" s="105"/>
      <c r="I10" s="79"/>
      <c r="J10" s="124"/>
      <c r="K10" s="124"/>
      <c r="L10" s="124"/>
      <c r="M10" s="284"/>
      <c r="N10" s="101"/>
      <c r="O10" s="101"/>
      <c r="P10" s="102"/>
      <c r="Q10" s="145"/>
    </row>
    <row r="11" spans="2:17" x14ac:dyDescent="0.2">
      <c r="B11" s="136"/>
      <c r="C11" s="96"/>
      <c r="D11" s="13" t="s">
        <v>84</v>
      </c>
      <c r="E11" s="124"/>
      <c r="F11" s="276" t="s">
        <v>184</v>
      </c>
      <c r="G11" s="278"/>
      <c r="H11" s="13"/>
      <c r="I11" s="13" t="s">
        <v>6</v>
      </c>
      <c r="J11" s="124"/>
      <c r="K11" s="124"/>
      <c r="L11" s="124"/>
      <c r="M11" s="124"/>
      <c r="N11" s="101"/>
      <c r="O11" s="101"/>
      <c r="P11" s="102"/>
      <c r="Q11" s="145"/>
    </row>
    <row r="12" spans="2:17" x14ac:dyDescent="0.2">
      <c r="B12" s="136"/>
      <c r="C12" s="96"/>
      <c r="D12" s="13" t="s">
        <v>181</v>
      </c>
      <c r="E12" s="124"/>
      <c r="F12" s="285"/>
      <c r="G12" s="277" t="str">
        <f>IF(F12&lt;&gt;"",3,"")</f>
        <v/>
      </c>
      <c r="H12" s="280" t="str">
        <f>IF(G12&lt;&gt;"",1,"")</f>
        <v/>
      </c>
      <c r="I12" s="13">
        <v>3</v>
      </c>
      <c r="J12" s="124"/>
      <c r="K12" s="124"/>
      <c r="L12" s="285"/>
      <c r="M12" s="275" t="s">
        <v>185</v>
      </c>
      <c r="N12" s="101"/>
      <c r="O12" s="101"/>
      <c r="P12" s="102"/>
      <c r="Q12" s="145"/>
    </row>
    <row r="13" spans="2:17" x14ac:dyDescent="0.2">
      <c r="B13" s="134"/>
      <c r="C13" s="96"/>
      <c r="D13" s="13" t="s">
        <v>182</v>
      </c>
      <c r="E13" s="124"/>
      <c r="F13" s="392"/>
      <c r="G13" s="277" t="str">
        <f>IF(F13&lt;&gt;"",4,"")</f>
        <v/>
      </c>
      <c r="H13" s="280" t="str">
        <f>IF(G13&lt;&gt;"",1,"")</f>
        <v/>
      </c>
      <c r="I13" s="13">
        <v>4</v>
      </c>
      <c r="J13" s="124"/>
      <c r="K13" s="124"/>
      <c r="L13" s="124"/>
      <c r="M13" s="108"/>
      <c r="N13" s="79"/>
      <c r="O13" s="79"/>
      <c r="P13" s="79"/>
      <c r="Q13" s="135"/>
    </row>
    <row r="14" spans="2:17" x14ac:dyDescent="0.2">
      <c r="B14" s="134"/>
      <c r="C14" s="96"/>
      <c r="D14" s="13" t="s">
        <v>183</v>
      </c>
      <c r="E14" s="124"/>
      <c r="F14" s="341"/>
      <c r="G14" s="277" t="str">
        <f>IF(F14&lt;&gt;"",5,"")</f>
        <v/>
      </c>
      <c r="H14" s="280" t="str">
        <f>IF(G14&lt;&gt;"",1,"")</f>
        <v/>
      </c>
      <c r="I14" s="13">
        <v>5</v>
      </c>
      <c r="J14" s="124"/>
      <c r="K14" s="124"/>
      <c r="L14" s="285"/>
      <c r="M14" s="279" t="s">
        <v>186</v>
      </c>
      <c r="N14" s="79"/>
      <c r="O14" s="79"/>
      <c r="P14" s="79"/>
      <c r="Q14" s="135"/>
    </row>
    <row r="15" spans="2:17" x14ac:dyDescent="0.2">
      <c r="B15" s="134"/>
      <c r="C15" s="124"/>
      <c r="D15" s="124"/>
      <c r="E15" s="124"/>
      <c r="F15" s="275" t="s">
        <v>51</v>
      </c>
      <c r="G15" s="281">
        <f>IF(SUM(H12:H14)&gt;1,0,SUM(G12:G14))</f>
        <v>0</v>
      </c>
      <c r="H15" s="79"/>
      <c r="I15" s="79"/>
      <c r="J15" s="124"/>
      <c r="K15" s="124"/>
      <c r="L15" s="124"/>
      <c r="M15" s="79"/>
      <c r="N15" s="79"/>
      <c r="O15" s="79"/>
      <c r="P15" s="79"/>
      <c r="Q15" s="135"/>
    </row>
    <row r="16" spans="2:17" x14ac:dyDescent="0.2">
      <c r="B16" s="134"/>
      <c r="C16" s="79"/>
      <c r="D16" s="79"/>
      <c r="E16" s="107"/>
      <c r="F16" s="124"/>
      <c r="G16" s="124"/>
      <c r="H16" s="124"/>
      <c r="I16" s="124"/>
      <c r="J16" s="124"/>
      <c r="K16" s="79"/>
      <c r="L16" s="89"/>
      <c r="M16" s="279"/>
      <c r="N16" s="79"/>
      <c r="O16" s="79"/>
      <c r="P16" s="79"/>
      <c r="Q16" s="135"/>
    </row>
    <row r="17" spans="2:17" x14ac:dyDescent="0.2">
      <c r="B17" s="134"/>
      <c r="C17" s="79"/>
      <c r="D17" s="79"/>
      <c r="E17" s="107"/>
      <c r="F17" s="124"/>
      <c r="G17" s="124"/>
      <c r="H17" s="124"/>
      <c r="I17" s="124"/>
      <c r="J17" s="124"/>
      <c r="K17" s="79"/>
      <c r="L17" s="79"/>
      <c r="M17" s="79"/>
      <c r="N17" s="79"/>
      <c r="O17" s="79"/>
      <c r="P17" s="79"/>
      <c r="Q17" s="135"/>
    </row>
    <row r="18" spans="2:17" x14ac:dyDescent="0.2">
      <c r="B18" s="134"/>
      <c r="C18" s="79"/>
      <c r="D18" s="79"/>
      <c r="E18" s="107"/>
      <c r="F18" s="124"/>
      <c r="G18" s="124"/>
      <c r="H18" s="124"/>
      <c r="I18" s="124"/>
      <c r="J18" s="124"/>
      <c r="K18" s="79"/>
      <c r="L18" s="79"/>
      <c r="M18" s="79"/>
      <c r="N18" s="79"/>
      <c r="O18" s="79"/>
      <c r="P18" s="79"/>
      <c r="Q18" s="135"/>
    </row>
    <row r="19" spans="2:17" ht="13.5" thickBot="1" x14ac:dyDescent="0.25">
      <c r="B19" s="137"/>
      <c r="C19" s="138"/>
      <c r="D19" s="138"/>
      <c r="E19" s="139"/>
      <c r="F19" s="140"/>
      <c r="G19" s="141"/>
      <c r="H19" s="141"/>
      <c r="I19" s="141"/>
      <c r="J19" s="142"/>
      <c r="K19" s="138"/>
      <c r="L19" s="138"/>
      <c r="M19" s="138"/>
      <c r="N19" s="138"/>
      <c r="O19" s="138"/>
      <c r="P19" s="138"/>
      <c r="Q19" s="143"/>
    </row>
    <row r="20" spans="2:17" ht="13.5" thickTop="1" x14ac:dyDescent="0.2"/>
  </sheetData>
  <sheetProtection password="EC65" sheet="1" selectLockedCells="1"/>
  <mergeCells count="1">
    <mergeCell ref="G4:M5"/>
  </mergeCells>
  <phoneticPr fontId="21" type="noConversion"/>
  <conditionalFormatting sqref="H8 H10">
    <cfRule type="expression" dxfId="1" priority="1" stopIfTrue="1">
      <formula>ISERROR(H8)</formula>
    </cfRule>
  </conditionalFormatting>
  <pageMargins left="0.7" right="0.7" top="0.75" bottom="0.75" header="0.3" footer="0.3"/>
  <pageSetup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B3:M56"/>
  <sheetViews>
    <sheetView showGridLines="0" topLeftCell="A11" workbookViewId="0">
      <selection activeCell="I13" sqref="I13"/>
    </sheetView>
  </sheetViews>
  <sheetFormatPr defaultRowHeight="12.75" x14ac:dyDescent="0.2"/>
  <cols>
    <col min="1" max="1" width="5.7109375" style="286" customWidth="1"/>
    <col min="2" max="13" width="7.140625" style="286" customWidth="1"/>
    <col min="14" max="15" width="5.7109375" style="286" customWidth="1"/>
    <col min="16" max="16384" width="9.140625" style="286"/>
  </cols>
  <sheetData>
    <row r="3" spans="2:13" ht="13.5" thickBot="1" x14ac:dyDescent="0.25"/>
    <row r="4" spans="2:13" ht="15.75" customHeight="1" thickTop="1" x14ac:dyDescent="0.2">
      <c r="B4" s="607" t="s">
        <v>92</v>
      </c>
      <c r="C4" s="608"/>
      <c r="D4" s="608"/>
      <c r="E4" s="608"/>
      <c r="F4" s="608"/>
      <c r="G4" s="608"/>
      <c r="H4" s="608"/>
      <c r="I4" s="608"/>
      <c r="J4" s="608"/>
      <c r="K4" s="608"/>
      <c r="L4" s="608"/>
      <c r="M4" s="609"/>
    </row>
    <row r="5" spans="2:13" ht="15.75" customHeight="1" x14ac:dyDescent="0.2">
      <c r="B5" s="610"/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2"/>
    </row>
    <row r="6" spans="2:13" ht="15.75" customHeight="1" x14ac:dyDescent="0.2">
      <c r="B6" s="291"/>
      <c r="C6" s="292"/>
      <c r="D6" s="292"/>
      <c r="E6" s="336"/>
      <c r="F6" s="336"/>
      <c r="G6" s="336"/>
      <c r="H6" s="336"/>
      <c r="I6" s="336"/>
      <c r="J6" s="336"/>
      <c r="K6" s="336"/>
      <c r="L6" s="293"/>
      <c r="M6" s="294"/>
    </row>
    <row r="7" spans="2:13" ht="12.75" customHeight="1" x14ac:dyDescent="0.25">
      <c r="B7" s="291"/>
      <c r="C7" s="356" t="s">
        <v>190</v>
      </c>
      <c r="D7" s="353"/>
      <c r="E7" s="295"/>
      <c r="F7" s="295"/>
      <c r="G7" s="357"/>
      <c r="H7" s="357"/>
      <c r="I7" s="357"/>
      <c r="J7" s="296"/>
      <c r="K7" s="297"/>
      <c r="L7" s="296"/>
      <c r="M7" s="166"/>
    </row>
    <row r="8" spans="2:13" ht="12.75" customHeight="1" x14ac:dyDescent="0.2">
      <c r="B8" s="291"/>
      <c r="C8" s="283"/>
      <c r="D8" s="298"/>
      <c r="E8" s="8" t="s">
        <v>107</v>
      </c>
      <c r="F8" s="295"/>
      <c r="G8" s="295"/>
      <c r="H8" s="295"/>
      <c r="I8" s="295"/>
      <c r="J8" s="299"/>
      <c r="K8" s="299"/>
      <c r="L8" s="296"/>
      <c r="M8" s="300"/>
    </row>
    <row r="9" spans="2:13" x14ac:dyDescent="0.2">
      <c r="B9" s="291"/>
      <c r="C9" s="301"/>
      <c r="D9" s="298"/>
      <c r="E9" s="297"/>
      <c r="F9" s="297"/>
      <c r="G9" s="299"/>
      <c r="H9" s="299"/>
      <c r="I9" s="295"/>
      <c r="J9" s="295"/>
      <c r="K9" s="302"/>
      <c r="L9" s="303"/>
      <c r="M9" s="166"/>
    </row>
    <row r="10" spans="2:13" x14ac:dyDescent="0.2">
      <c r="B10" s="304"/>
      <c r="C10" s="295"/>
      <c r="D10" s="305"/>
      <c r="E10" s="364"/>
      <c r="F10" s="297"/>
      <c r="G10" s="365" t="s">
        <v>204</v>
      </c>
      <c r="H10" s="306"/>
      <c r="I10" s="366" t="s">
        <v>194</v>
      </c>
      <c r="J10" s="307"/>
      <c r="K10" s="302"/>
      <c r="L10" s="308"/>
      <c r="M10" s="309"/>
    </row>
    <row r="11" spans="2:13" ht="15.75" x14ac:dyDescent="0.25">
      <c r="B11" s="304"/>
      <c r="C11" s="310"/>
      <c r="D11" s="306"/>
      <c r="E11" s="344"/>
      <c r="F11" s="158"/>
      <c r="G11" s="159" t="s">
        <v>103</v>
      </c>
      <c r="H11" s="311"/>
      <c r="I11" s="367"/>
      <c r="J11" s="363" t="str">
        <f>IF(I11&lt;&gt;0,20,"")</f>
        <v/>
      </c>
      <c r="K11" s="345" t="str">
        <f>IF(I11&lt;&gt;"",1,"")</f>
        <v/>
      </c>
      <c r="L11" s="308"/>
      <c r="M11" s="312"/>
    </row>
    <row r="12" spans="2:13" ht="15" customHeight="1" x14ac:dyDescent="0.25">
      <c r="B12" s="304"/>
      <c r="C12" s="313"/>
      <c r="D12" s="12"/>
      <c r="E12" s="306"/>
      <c r="F12" s="158"/>
      <c r="G12" s="159" t="s">
        <v>104</v>
      </c>
      <c r="H12" s="311"/>
      <c r="I12" s="367"/>
      <c r="J12" s="363" t="str">
        <f>IF(I12&lt;&gt;0,15,"")</f>
        <v/>
      </c>
      <c r="K12" s="345" t="str">
        <f>IF(I12&lt;&gt;"",1,"")</f>
        <v/>
      </c>
      <c r="L12" s="308"/>
      <c r="M12" s="312"/>
    </row>
    <row r="13" spans="2:13" ht="15" customHeight="1" x14ac:dyDescent="0.25">
      <c r="B13" s="304"/>
      <c r="C13" s="299"/>
      <c r="D13" s="12"/>
      <c r="E13" s="306"/>
      <c r="F13" s="158"/>
      <c r="G13" s="159" t="s">
        <v>105</v>
      </c>
      <c r="H13" s="311"/>
      <c r="I13" s="367"/>
      <c r="J13" s="363" t="str">
        <f>IF(I13&lt;&gt;0,10,"")</f>
        <v/>
      </c>
      <c r="K13" s="345" t="str">
        <f>IF(I13&lt;&gt;"",1,"")</f>
        <v/>
      </c>
      <c r="L13" s="308"/>
      <c r="M13" s="312"/>
    </row>
    <row r="14" spans="2:13" ht="15" customHeight="1" thickBot="1" x14ac:dyDescent="0.25">
      <c r="B14" s="291"/>
      <c r="C14" s="314"/>
      <c r="D14" s="12"/>
      <c r="E14" s="306"/>
      <c r="F14" s="160"/>
      <c r="G14" s="159" t="s">
        <v>106</v>
      </c>
      <c r="H14" s="311"/>
      <c r="I14" s="368"/>
      <c r="J14" s="363" t="str">
        <f>IF(I14&lt;&gt;0,5,"")</f>
        <v/>
      </c>
      <c r="K14" s="345" t="str">
        <f>IF(I14&lt;&gt;"",1,"")</f>
        <v/>
      </c>
      <c r="L14" s="297"/>
      <c r="M14" s="312"/>
    </row>
    <row r="15" spans="2:13" ht="15" customHeight="1" thickTop="1" x14ac:dyDescent="0.2">
      <c r="B15" s="291"/>
      <c r="C15" s="314"/>
      <c r="D15" s="12"/>
      <c r="E15" s="306"/>
      <c r="F15" s="160"/>
      <c r="G15" s="159"/>
      <c r="H15" s="311"/>
      <c r="I15" s="361" t="s">
        <v>6</v>
      </c>
      <c r="J15" s="363">
        <f>IF(K15&gt;1,0,SUM(J11:J14))</f>
        <v>0</v>
      </c>
      <c r="K15" s="342">
        <f>SUM(K11:K14)</f>
        <v>0</v>
      </c>
      <c r="L15" s="297"/>
      <c r="M15" s="312"/>
    </row>
    <row r="16" spans="2:13" ht="15" customHeight="1" thickBot="1" x14ac:dyDescent="0.25">
      <c r="B16" s="315"/>
      <c r="C16" s="316"/>
      <c r="D16" s="150"/>
      <c r="E16" s="151"/>
      <c r="F16" s="150"/>
      <c r="G16" s="152"/>
      <c r="H16" s="153"/>
      <c r="I16" s="317"/>
      <c r="J16" s="317"/>
      <c r="K16" s="317"/>
      <c r="L16" s="317"/>
      <c r="M16" s="318"/>
    </row>
    <row r="17" spans="2:13" ht="15" customHeight="1" thickTop="1" x14ac:dyDescent="0.2">
      <c r="B17" s="291"/>
      <c r="C17" s="314"/>
      <c r="D17" s="15"/>
      <c r="E17" s="162"/>
      <c r="F17" s="163"/>
      <c r="G17" s="164"/>
      <c r="H17" s="165"/>
      <c r="I17" s="289"/>
      <c r="J17" s="289"/>
      <c r="K17" s="289"/>
      <c r="L17" s="289"/>
      <c r="M17" s="290"/>
    </row>
    <row r="18" spans="2:13" ht="15" customHeight="1" x14ac:dyDescent="0.25">
      <c r="B18" s="291"/>
      <c r="C18" s="355" t="s">
        <v>108</v>
      </c>
      <c r="D18" s="167"/>
      <c r="E18" s="157"/>
      <c r="F18" s="15"/>
      <c r="G18" s="7"/>
      <c r="H18" s="13"/>
      <c r="I18" s="295"/>
      <c r="J18" s="295"/>
      <c r="K18" s="295"/>
      <c r="L18" s="295"/>
      <c r="M18" s="319"/>
    </row>
    <row r="19" spans="2:13" ht="11.1" customHeight="1" x14ac:dyDescent="0.2">
      <c r="B19" s="291"/>
      <c r="C19" s="314"/>
      <c r="D19" s="15" t="s">
        <v>109</v>
      </c>
      <c r="E19" s="157"/>
      <c r="F19" s="15"/>
      <c r="G19" s="7"/>
      <c r="H19" s="13"/>
      <c r="I19" s="295"/>
      <c r="J19" s="295"/>
      <c r="K19" s="295"/>
      <c r="L19" s="295"/>
      <c r="M19" s="319"/>
    </row>
    <row r="20" spans="2:13" ht="11.1" customHeight="1" x14ac:dyDescent="0.2">
      <c r="B20" s="291"/>
      <c r="C20" s="314"/>
      <c r="D20" s="15" t="s">
        <v>110</v>
      </c>
      <c r="E20" s="157"/>
      <c r="F20" s="15"/>
      <c r="G20" s="7"/>
      <c r="H20" s="13"/>
      <c r="I20" s="295"/>
      <c r="J20" s="295"/>
      <c r="K20" s="295"/>
      <c r="L20" s="295"/>
      <c r="M20" s="319"/>
    </row>
    <row r="21" spans="2:13" ht="11.1" customHeight="1" x14ac:dyDescent="0.2">
      <c r="B21" s="291"/>
      <c r="C21" s="314"/>
      <c r="D21" s="15" t="s">
        <v>111</v>
      </c>
      <c r="E21" s="157"/>
      <c r="F21" s="15"/>
      <c r="G21" s="7"/>
      <c r="H21" s="13"/>
      <c r="I21" s="295"/>
      <c r="J21" s="295"/>
      <c r="K21" s="295"/>
      <c r="L21" s="295"/>
      <c r="M21" s="319"/>
    </row>
    <row r="22" spans="2:13" ht="11.1" customHeight="1" x14ac:dyDescent="0.2">
      <c r="B22" s="291"/>
      <c r="C22" s="314"/>
      <c r="D22" s="15"/>
      <c r="E22" s="157"/>
      <c r="F22" s="15"/>
      <c r="G22" s="7"/>
      <c r="H22" s="13"/>
      <c r="I22" s="295"/>
      <c r="J22" s="295"/>
      <c r="K22" s="295"/>
      <c r="L22" s="295"/>
      <c r="M22" s="319"/>
    </row>
    <row r="23" spans="2:13" ht="24.95" customHeight="1" x14ac:dyDescent="0.2">
      <c r="B23" s="291"/>
      <c r="C23" s="624" t="s">
        <v>193</v>
      </c>
      <c r="D23" s="624"/>
      <c r="E23" s="624"/>
      <c r="F23" s="320"/>
      <c r="G23" s="320"/>
      <c r="H23" s="321"/>
      <c r="I23" s="322"/>
      <c r="J23" s="322"/>
      <c r="K23" s="322"/>
      <c r="L23" s="322"/>
      <c r="M23" s="323"/>
    </row>
    <row r="24" spans="2:13" ht="24.95" customHeight="1" x14ac:dyDescent="0.2">
      <c r="B24" s="291" t="str">
        <f>IF(D24&lt;&gt;"",1,"")</f>
        <v/>
      </c>
      <c r="C24" s="362" t="str">
        <f>IF(D24&lt;&gt;0,1,"")</f>
        <v/>
      </c>
      <c r="D24" s="369"/>
      <c r="E24" s="625" t="s">
        <v>94</v>
      </c>
      <c r="F24" s="626"/>
      <c r="G24" s="626"/>
      <c r="H24" s="626"/>
      <c r="I24" s="626"/>
      <c r="J24" s="626"/>
      <c r="K24" s="626"/>
      <c r="L24" s="626"/>
      <c r="M24" s="627"/>
    </row>
    <row r="25" spans="2:13" ht="24.95" customHeight="1" x14ac:dyDescent="0.2">
      <c r="B25" s="291" t="str">
        <f>IF(D25&lt;&gt;"",1,"")</f>
        <v/>
      </c>
      <c r="C25" s="362" t="str">
        <f>IF(D25&lt;&gt;0,2,"")</f>
        <v/>
      </c>
      <c r="D25" s="369"/>
      <c r="E25" s="625" t="s">
        <v>97</v>
      </c>
      <c r="F25" s="626"/>
      <c r="G25" s="626"/>
      <c r="H25" s="626"/>
      <c r="I25" s="626"/>
      <c r="J25" s="626"/>
      <c r="K25" s="626"/>
      <c r="L25" s="626"/>
      <c r="M25" s="627"/>
    </row>
    <row r="26" spans="2:13" ht="24.95" customHeight="1" x14ac:dyDescent="0.2">
      <c r="B26" s="291" t="str">
        <f>IF(D26&lt;&gt;"",1,"")</f>
        <v/>
      </c>
      <c r="C26" s="362" t="str">
        <f>IF(D26&lt;&gt;0,3,"")</f>
        <v/>
      </c>
      <c r="D26" s="369"/>
      <c r="E26" s="617" t="s">
        <v>96</v>
      </c>
      <c r="F26" s="618"/>
      <c r="G26" s="618"/>
      <c r="H26" s="618"/>
      <c r="I26" s="618"/>
      <c r="J26" s="618"/>
      <c r="K26" s="618"/>
      <c r="L26" s="618"/>
      <c r="M26" s="619"/>
    </row>
    <row r="27" spans="2:13" ht="24.95" customHeight="1" x14ac:dyDescent="0.2">
      <c r="B27" s="291" t="str">
        <f>IF(D27&lt;&gt;"",1,"")</f>
        <v/>
      </c>
      <c r="C27" s="362" t="str">
        <f>IF(D27&lt;&gt;0,4,"")</f>
        <v/>
      </c>
      <c r="D27" s="369"/>
      <c r="E27" s="628" t="s">
        <v>95</v>
      </c>
      <c r="F27" s="629"/>
      <c r="G27" s="629"/>
      <c r="H27" s="629"/>
      <c r="I27" s="629"/>
      <c r="J27" s="629"/>
      <c r="K27" s="629"/>
      <c r="L27" s="629"/>
      <c r="M27" s="630"/>
    </row>
    <row r="28" spans="2:13" ht="24.75" customHeight="1" thickBot="1" x14ac:dyDescent="0.25">
      <c r="B28" s="343" t="str">
        <f>IF(D28&lt;&gt;"",1,"")</f>
        <v/>
      </c>
      <c r="C28" s="362" t="str">
        <f>IF(D28&lt;&gt;0,5,"")</f>
        <v/>
      </c>
      <c r="D28" s="369"/>
      <c r="E28" s="617" t="s">
        <v>205</v>
      </c>
      <c r="F28" s="618"/>
      <c r="G28" s="618"/>
      <c r="H28" s="618"/>
      <c r="I28" s="618"/>
      <c r="J28" s="618"/>
      <c r="K28" s="618"/>
      <c r="L28" s="618"/>
      <c r="M28" s="619"/>
    </row>
    <row r="29" spans="2:13" ht="15" customHeight="1" thickTop="1" x14ac:dyDescent="0.2">
      <c r="B29" s="343">
        <f>SUM(B24:B28)</f>
        <v>0</v>
      </c>
      <c r="C29" s="359">
        <f>IF(B29&gt;1,0,SUM(C24:C28))</f>
        <v>0</v>
      </c>
      <c r="D29" s="302" t="s">
        <v>6</v>
      </c>
      <c r="E29" s="314"/>
      <c r="F29" s="314"/>
      <c r="G29" s="314"/>
      <c r="H29" s="314"/>
      <c r="I29" s="314"/>
      <c r="J29" s="314"/>
      <c r="K29" s="314"/>
      <c r="L29" s="314"/>
      <c r="M29" s="324"/>
    </row>
    <row r="30" spans="2:13" ht="15" customHeight="1" thickBot="1" x14ac:dyDescent="0.25">
      <c r="B30" s="350"/>
      <c r="C30" s="351"/>
      <c r="D30" s="316"/>
      <c r="E30" s="316"/>
      <c r="F30" s="316"/>
      <c r="G30" s="316"/>
      <c r="H30" s="316"/>
      <c r="I30" s="316"/>
      <c r="J30" s="316"/>
      <c r="K30" s="316"/>
      <c r="L30" s="316"/>
      <c r="M30" s="352"/>
    </row>
    <row r="31" spans="2:13" ht="15" customHeight="1" thickTop="1" x14ac:dyDescent="0.2">
      <c r="B31" s="287"/>
      <c r="C31" s="329"/>
      <c r="D31" s="347"/>
      <c r="E31" s="347"/>
      <c r="F31" s="347"/>
      <c r="G31" s="347"/>
      <c r="H31" s="347"/>
      <c r="I31" s="347"/>
      <c r="J31" s="347"/>
      <c r="K31" s="347"/>
      <c r="L31" s="288"/>
      <c r="M31" s="339"/>
    </row>
    <row r="32" spans="2:13" ht="15" customHeight="1" x14ac:dyDescent="0.2">
      <c r="B32" s="291"/>
      <c r="C32" s="330"/>
      <c r="D32" s="348"/>
      <c r="E32" s="348"/>
      <c r="F32" s="348"/>
      <c r="G32" s="348"/>
      <c r="H32" s="348"/>
      <c r="I32" s="348"/>
      <c r="J32" s="348"/>
      <c r="K32" s="348"/>
      <c r="L32" s="299"/>
      <c r="M32" s="312"/>
    </row>
    <row r="33" spans="2:13" ht="15" customHeight="1" x14ac:dyDescent="0.25">
      <c r="B33" s="291"/>
      <c r="C33" s="354" t="s">
        <v>191</v>
      </c>
      <c r="D33" s="354"/>
      <c r="E33" s="354"/>
      <c r="F33" s="354"/>
      <c r="G33" s="354"/>
      <c r="H33" s="314"/>
      <c r="I33" s="314"/>
      <c r="J33" s="314"/>
      <c r="K33" s="314"/>
      <c r="L33" s="314"/>
      <c r="M33" s="324"/>
    </row>
    <row r="34" spans="2:13" x14ac:dyDescent="0.2">
      <c r="B34" s="291"/>
      <c r="C34" s="314"/>
      <c r="D34" s="325" t="s">
        <v>112</v>
      </c>
      <c r="E34" s="314"/>
      <c r="F34" s="314"/>
      <c r="G34" s="314"/>
      <c r="H34" s="314"/>
      <c r="I34" s="314"/>
      <c r="J34" s="314"/>
      <c r="K34" s="314"/>
      <c r="L34" s="314"/>
      <c r="M34" s="324"/>
    </row>
    <row r="35" spans="2:13" x14ac:dyDescent="0.2">
      <c r="B35" s="291"/>
      <c r="C35" s="314"/>
      <c r="D35" s="302" t="s">
        <v>113</v>
      </c>
      <c r="E35" s="295"/>
      <c r="F35" s="314"/>
      <c r="G35" s="314"/>
      <c r="H35" s="314"/>
      <c r="I35" s="314"/>
      <c r="J35" s="326"/>
      <c r="K35" s="346"/>
      <c r="L35" s="346"/>
      <c r="M35" s="161"/>
    </row>
    <row r="36" spans="2:13" x14ac:dyDescent="0.2">
      <c r="B36" s="291"/>
      <c r="C36" s="314"/>
      <c r="D36" s="302"/>
      <c r="E36" s="295"/>
      <c r="F36" s="314"/>
      <c r="G36" s="314"/>
      <c r="H36" s="314"/>
      <c r="I36" s="314"/>
      <c r="J36" s="326"/>
      <c r="K36" s="346"/>
      <c r="L36" s="346"/>
      <c r="M36" s="161"/>
    </row>
    <row r="37" spans="2:13" ht="12.75" customHeight="1" x14ac:dyDescent="0.2">
      <c r="B37" s="291"/>
      <c r="C37" s="624" t="s">
        <v>195</v>
      </c>
      <c r="D37" s="624"/>
      <c r="E37" s="624"/>
      <c r="F37" s="314"/>
      <c r="G37" s="314"/>
      <c r="H37" s="314"/>
      <c r="I37" s="314"/>
      <c r="J37" s="326"/>
      <c r="K37" s="346"/>
      <c r="L37" s="346"/>
      <c r="M37" s="161"/>
    </row>
    <row r="38" spans="2:13" x14ac:dyDescent="0.2">
      <c r="B38" s="291"/>
      <c r="C38" s="624"/>
      <c r="D38" s="624"/>
      <c r="E38" s="624"/>
      <c r="F38" s="302"/>
      <c r="G38" s="295"/>
      <c r="H38" s="295"/>
      <c r="I38" s="620"/>
      <c r="J38" s="620"/>
      <c r="K38" s="620"/>
      <c r="L38" s="15"/>
      <c r="M38" s="337"/>
    </row>
    <row r="39" spans="2:13" ht="21.95" customHeight="1" x14ac:dyDescent="0.2">
      <c r="B39" s="343" t="str">
        <f>IF(D39&lt;&gt;"",1,"")</f>
        <v/>
      </c>
      <c r="C39" s="362" t="str">
        <f>IF(D39&lt;&gt;0,1,"")</f>
        <v/>
      </c>
      <c r="D39" s="370"/>
      <c r="E39" s="621" t="s">
        <v>114</v>
      </c>
      <c r="F39" s="622"/>
      <c r="G39" s="622"/>
      <c r="H39" s="622"/>
      <c r="I39" s="622"/>
      <c r="J39" s="622"/>
      <c r="K39" s="622"/>
      <c r="L39" s="622"/>
      <c r="M39" s="623"/>
    </row>
    <row r="40" spans="2:13" ht="24.75" customHeight="1" x14ac:dyDescent="0.2">
      <c r="B40" s="343" t="str">
        <f>IF(D40&lt;&gt;"",1,"")</f>
        <v/>
      </c>
      <c r="C40" s="362" t="str">
        <f>IF(D40&lt;&gt;0,2,"")</f>
        <v/>
      </c>
      <c r="D40" s="371"/>
      <c r="E40" s="613" t="s">
        <v>115</v>
      </c>
      <c r="F40" s="616"/>
      <c r="G40" s="616"/>
      <c r="H40" s="614"/>
      <c r="I40" s="614"/>
      <c r="J40" s="614"/>
      <c r="K40" s="614"/>
      <c r="L40" s="614"/>
      <c r="M40" s="615"/>
    </row>
    <row r="41" spans="2:13" ht="25.5" customHeight="1" x14ac:dyDescent="0.2">
      <c r="B41" s="343" t="str">
        <f>IF(D41&lt;&gt;"",1,"")</f>
        <v/>
      </c>
      <c r="C41" s="362" t="str">
        <f>IF(D41&lt;&gt;0,3,"")</f>
        <v/>
      </c>
      <c r="D41" s="371"/>
      <c r="E41" s="613" t="s">
        <v>116</v>
      </c>
      <c r="F41" s="616"/>
      <c r="G41" s="616"/>
      <c r="H41" s="614"/>
      <c r="I41" s="614"/>
      <c r="J41" s="614"/>
      <c r="K41" s="614"/>
      <c r="L41" s="614"/>
      <c r="M41" s="615"/>
    </row>
    <row r="42" spans="2:13" ht="25.5" customHeight="1" x14ac:dyDescent="0.2">
      <c r="B42" s="343" t="str">
        <f>IF(D42&lt;&gt;"",1,"")</f>
        <v/>
      </c>
      <c r="C42" s="362" t="str">
        <f>IF(D42&lt;&gt;0,4,"")</f>
        <v/>
      </c>
      <c r="D42" s="371"/>
      <c r="E42" s="613" t="s">
        <v>117</v>
      </c>
      <c r="F42" s="614"/>
      <c r="G42" s="614"/>
      <c r="H42" s="614"/>
      <c r="I42" s="614"/>
      <c r="J42" s="614"/>
      <c r="K42" s="614"/>
      <c r="L42" s="614"/>
      <c r="M42" s="615"/>
    </row>
    <row r="43" spans="2:13" ht="25.5" customHeight="1" thickBot="1" x14ac:dyDescent="0.25">
      <c r="B43" s="343" t="str">
        <f>IF(D43&lt;&gt;"",1,"")</f>
        <v/>
      </c>
      <c r="C43" s="362" t="str">
        <f>IF(D43&lt;&gt;0,5,"")</f>
        <v/>
      </c>
      <c r="D43" s="372"/>
      <c r="E43" s="613" t="s">
        <v>118</v>
      </c>
      <c r="F43" s="616"/>
      <c r="G43" s="616"/>
      <c r="H43" s="614"/>
      <c r="I43" s="614"/>
      <c r="J43" s="614"/>
      <c r="K43" s="614"/>
      <c r="L43" s="614"/>
      <c r="M43" s="615"/>
    </row>
    <row r="44" spans="2:13" ht="13.5" thickTop="1" x14ac:dyDescent="0.2">
      <c r="B44" s="343">
        <f>SUM(B39:B43)</f>
        <v>0</v>
      </c>
      <c r="C44" s="359">
        <f>IF(B44&gt;1,0,SUM(C39:C43))</f>
        <v>0</v>
      </c>
      <c r="D44" s="360" t="s">
        <v>6</v>
      </c>
      <c r="E44" s="327"/>
      <c r="F44" s="295"/>
      <c r="G44" s="299"/>
      <c r="H44" s="299"/>
      <c r="I44" s="299"/>
      <c r="J44" s="328"/>
      <c r="K44" s="295"/>
      <c r="L44" s="299"/>
      <c r="M44" s="337"/>
    </row>
    <row r="45" spans="2:13" ht="13.5" thickBot="1" x14ac:dyDescent="0.25">
      <c r="B45" s="291"/>
      <c r="C45" s="15"/>
      <c r="D45" s="15"/>
      <c r="E45" s="15"/>
      <c r="F45" s="15"/>
      <c r="G45" s="15"/>
      <c r="H45" s="15"/>
      <c r="I45" s="15"/>
      <c r="J45" s="15"/>
      <c r="K45" s="150"/>
      <c r="L45" s="299"/>
      <c r="M45" s="337"/>
    </row>
    <row r="46" spans="2:13" ht="24" customHeight="1" thickTop="1" x14ac:dyDescent="0.2">
      <c r="B46" s="287"/>
      <c r="C46" s="329"/>
      <c r="D46" s="347"/>
      <c r="E46" s="347"/>
      <c r="F46" s="347"/>
      <c r="G46" s="347"/>
      <c r="H46" s="347"/>
      <c r="I46" s="347"/>
      <c r="J46" s="347"/>
      <c r="K46" s="347"/>
      <c r="L46" s="338"/>
      <c r="M46" s="339"/>
    </row>
    <row r="47" spans="2:13" ht="24" customHeight="1" x14ac:dyDescent="0.25">
      <c r="B47" s="291"/>
      <c r="C47" s="354" t="s">
        <v>192</v>
      </c>
      <c r="D47" s="348"/>
      <c r="E47" s="348"/>
      <c r="F47" s="348"/>
      <c r="G47" s="348"/>
      <c r="H47" s="348"/>
      <c r="I47" s="348"/>
      <c r="J47" s="348"/>
      <c r="K47" s="348"/>
      <c r="L47" s="299"/>
      <c r="M47" s="337"/>
    </row>
    <row r="48" spans="2:13" ht="24" customHeight="1" x14ac:dyDescent="0.25">
      <c r="B48" s="291"/>
      <c r="C48" s="354"/>
      <c r="D48" s="348"/>
      <c r="E48" s="348"/>
      <c r="F48" s="348"/>
      <c r="G48" s="348"/>
      <c r="H48" s="348"/>
      <c r="I48" s="348"/>
      <c r="J48" s="348"/>
      <c r="K48" s="348"/>
      <c r="L48" s="299"/>
      <c r="M48" s="337"/>
    </row>
    <row r="49" spans="2:13" ht="24" customHeight="1" x14ac:dyDescent="0.2">
      <c r="B49" s="291"/>
      <c r="C49" s="624" t="s">
        <v>196</v>
      </c>
      <c r="D49" s="624"/>
      <c r="E49" s="624"/>
      <c r="F49" s="358"/>
      <c r="G49" s="348"/>
      <c r="H49" s="348"/>
      <c r="I49" s="348"/>
      <c r="J49" s="348"/>
      <c r="K49" s="348"/>
      <c r="L49" s="299"/>
      <c r="M49" s="337"/>
    </row>
    <row r="50" spans="2:13" ht="24" customHeight="1" x14ac:dyDescent="0.2">
      <c r="B50" s="291"/>
      <c r="C50" s="340"/>
      <c r="D50" s="373"/>
      <c r="E50" s="349" t="s">
        <v>187</v>
      </c>
      <c r="F50" s="348"/>
      <c r="G50" s="348"/>
      <c r="H50" s="348"/>
      <c r="I50" s="348"/>
      <c r="J50" s="348"/>
      <c r="K50" s="348"/>
      <c r="L50" s="299"/>
      <c r="M50" s="337"/>
    </row>
    <row r="51" spans="2:13" ht="24" customHeight="1" x14ac:dyDescent="0.2">
      <c r="B51" s="291"/>
      <c r="C51" s="340"/>
      <c r="D51" s="373"/>
      <c r="E51" s="349" t="s">
        <v>188</v>
      </c>
      <c r="F51" s="348"/>
      <c r="G51" s="348"/>
      <c r="H51" s="348"/>
      <c r="I51" s="348"/>
      <c r="J51" s="348"/>
      <c r="K51" s="348"/>
      <c r="L51" s="299"/>
      <c r="M51" s="337"/>
    </row>
    <row r="52" spans="2:13" ht="24" customHeight="1" thickBot="1" x14ac:dyDescent="0.25">
      <c r="B52" s="291"/>
      <c r="C52" s="340"/>
      <c r="D52" s="373"/>
      <c r="E52" s="349" t="s">
        <v>189</v>
      </c>
      <c r="F52" s="348"/>
      <c r="G52" s="348"/>
      <c r="H52" s="348"/>
      <c r="I52" s="348"/>
      <c r="J52" s="348"/>
      <c r="K52" s="348"/>
      <c r="L52" s="299"/>
      <c r="M52" s="337"/>
    </row>
    <row r="53" spans="2:13" ht="24" customHeight="1" thickTop="1" x14ac:dyDescent="0.2">
      <c r="B53" s="291"/>
      <c r="C53" s="359">
        <f>IF(OR(D50&lt;&gt;"",D51&lt;&gt;"",D52&lt;&gt;""),5,0)</f>
        <v>0</v>
      </c>
      <c r="D53" s="349" t="s">
        <v>6</v>
      </c>
      <c r="E53" s="348"/>
      <c r="F53" s="348"/>
      <c r="G53" s="348"/>
      <c r="H53" s="348"/>
      <c r="I53" s="348"/>
      <c r="J53" s="348"/>
      <c r="K53" s="348"/>
      <c r="L53" s="299"/>
      <c r="M53" s="337"/>
    </row>
    <row r="54" spans="2:13" x14ac:dyDescent="0.2">
      <c r="B54" s="291"/>
      <c r="C54" s="314"/>
      <c r="D54" s="297"/>
      <c r="E54" s="13"/>
      <c r="F54" s="306"/>
      <c r="G54" s="13"/>
      <c r="H54" s="299"/>
      <c r="I54" s="295"/>
      <c r="J54" s="295"/>
      <c r="K54" s="295"/>
      <c r="L54" s="295"/>
      <c r="M54" s="319"/>
    </row>
    <row r="55" spans="2:13" ht="13.5" thickBot="1" x14ac:dyDescent="0.25">
      <c r="B55" s="315"/>
      <c r="C55" s="316"/>
      <c r="D55" s="331"/>
      <c r="E55" s="332"/>
      <c r="F55" s="332"/>
      <c r="G55" s="332"/>
      <c r="H55" s="333"/>
      <c r="I55" s="317"/>
      <c r="J55" s="317"/>
      <c r="K55" s="317"/>
      <c r="L55" s="317"/>
      <c r="M55" s="318"/>
    </row>
    <row r="56" spans="2:13" ht="13.5" thickTop="1" x14ac:dyDescent="0.2"/>
  </sheetData>
  <sheetProtection password="EC65" sheet="1" selectLockedCells="1"/>
  <mergeCells count="15">
    <mergeCell ref="C49:E49"/>
    <mergeCell ref="C23:E23"/>
    <mergeCell ref="C37:E38"/>
    <mergeCell ref="E24:M24"/>
    <mergeCell ref="E25:M25"/>
    <mergeCell ref="E26:M26"/>
    <mergeCell ref="E27:M27"/>
    <mergeCell ref="B4:M5"/>
    <mergeCell ref="E42:M42"/>
    <mergeCell ref="E43:M43"/>
    <mergeCell ref="E28:M28"/>
    <mergeCell ref="I38:K38"/>
    <mergeCell ref="E39:M39"/>
    <mergeCell ref="E40:M40"/>
    <mergeCell ref="E41:M41"/>
  </mergeCells>
  <conditionalFormatting sqref="I13">
    <cfRule type="expression" dxfId="0" priority="1" stopIfTrue="1">
      <formula>ISERROR(I13)</formula>
    </cfRule>
  </conditionalFormatting>
  <pageMargins left="0.7" right="0.7" top="0.75" bottom="0.75" header="0.3" footer="0.3"/>
  <pageSetup orientation="portrait" horizontalDpi="1200" verticalDpi="1200" r:id="rId1"/>
  <headerFooter alignWithMargins="0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Results</vt:lpstr>
      <vt:lpstr>SUMMARY</vt:lpstr>
      <vt:lpstr>TRAFFIC VOLUME &amp; ACCIDENTS</vt:lpstr>
      <vt:lpstr>DETOUR AND F&amp;G</vt:lpstr>
      <vt:lpstr>Structure</vt:lpstr>
      <vt:lpstr>Roadway Width</vt:lpstr>
      <vt:lpstr>Drainage Condition</vt:lpstr>
      <vt:lpstr>'DETOUR AND F&amp;G'!Print_Area</vt:lpstr>
      <vt:lpstr>'Drainage Condition'!Print_Area</vt:lpstr>
      <vt:lpstr>'Roadway Width'!Print_Area</vt:lpstr>
      <vt:lpstr>Structure!Print_Area</vt:lpstr>
      <vt:lpstr>SUMMARY!Print_Area</vt:lpstr>
      <vt:lpstr>'TRAFFIC VOLUME &amp; ACCIDENTS'!Print_Area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Hart</dc:creator>
  <cp:lastModifiedBy>Johnson, Steve (CRAB)</cp:lastModifiedBy>
  <cp:lastPrinted>2020-02-20T21:49:53Z</cp:lastPrinted>
  <dcterms:created xsi:type="dcterms:W3CDTF">2011-07-15T16:43:34Z</dcterms:created>
  <dcterms:modified xsi:type="dcterms:W3CDTF">2022-06-21T21:15:26Z</dcterms:modified>
</cp:coreProperties>
</file>