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teve_johnson_crab_wa_gov/Documents/Documents/Worksheets 23-25/SW/"/>
    </mc:Choice>
  </mc:AlternateContent>
  <xr:revisionPtr revIDLastSave="3" documentId="11_F910D189C2214EEB24C1DE85F7930BF36D829252" xr6:coauthVersionLast="47" xr6:coauthVersionMax="47" xr10:uidLastSave="{CCB5A1C5-22AE-4B10-9A7A-3F3BF9A21C4C}"/>
  <bookViews>
    <workbookView xWindow="28680" yWindow="-120" windowWidth="29040" windowHeight="15840" tabRatio="865" firstSheet="1" activeTab="1" xr2:uid="{00000000-000D-0000-FFFF-FFFF00000000}"/>
  </bookViews>
  <sheets>
    <sheet name="Results" sheetId="18" state="hidden" r:id="rId1"/>
    <sheet name="2R RATING SUMMARY" sheetId="7" r:id="rId2"/>
    <sheet name="TRAFFIC &amp; ACCIDENTS" sheetId="14" r:id="rId3"/>
    <sheet name="STRUCTURE" sheetId="15" r:id="rId4"/>
    <sheet name="GEOMETRY" sheetId="16" r:id="rId5"/>
    <sheet name="ROADSIDE SAFETY" sheetId="17" r:id="rId6"/>
  </sheets>
  <definedNames>
    <definedName name="_xlnm.Print_Area" localSheetId="1">'2R RATING SUMMARY'!$B$3:$M$60</definedName>
    <definedName name="_xlnm.Print_Area" localSheetId="4">GEOMETRY!$B$2:$P$52</definedName>
    <definedName name="_xlnm.Print_Area" localSheetId="5">'ROADSIDE SAFETY'!$B$3:$L$37,'ROADSIDE SAFETY'!$O$3:$X$37</definedName>
    <definedName name="_xlnm.Print_Area" localSheetId="3">STRUCTURE!$B$4:$N$45</definedName>
    <definedName name="_xlnm.Print_Area" localSheetId="2">'TRAFFIC &amp; ACCIDENTS'!$B$4:$L$60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7" l="1"/>
  <c r="C14" i="17" s="1"/>
  <c r="E14" i="17" s="1"/>
  <c r="K44" i="7" s="1"/>
  <c r="K48" i="7" s="1"/>
  <c r="F17" i="18" s="1"/>
  <c r="C20" i="17"/>
  <c r="K45" i="7" s="1"/>
  <c r="I31" i="17"/>
  <c r="C36" i="17"/>
  <c r="C17" i="16"/>
  <c r="C23" i="16"/>
  <c r="C25" i="16"/>
  <c r="F36" i="16"/>
  <c r="I37" i="16"/>
  <c r="M37" i="16"/>
  <c r="N37" i="16"/>
  <c r="I38" i="16"/>
  <c r="L38" i="16" s="1"/>
  <c r="M38" i="16"/>
  <c r="N38" i="16"/>
  <c r="I39" i="16"/>
  <c r="M39" i="16"/>
  <c r="L39" i="16" s="1"/>
  <c r="N39" i="16"/>
  <c r="C50" i="16"/>
  <c r="D50" i="16"/>
  <c r="E50" i="16"/>
  <c r="F50" i="16"/>
  <c r="C51" i="16"/>
  <c r="D51" i="16"/>
  <c r="E51" i="16"/>
  <c r="F51" i="16"/>
  <c r="L11" i="15"/>
  <c r="M11" i="15"/>
  <c r="L16" i="15" s="1"/>
  <c r="K27" i="7" s="1"/>
  <c r="L12" i="15"/>
  <c r="M12" i="15"/>
  <c r="L13" i="15"/>
  <c r="M13" i="15"/>
  <c r="L14" i="15"/>
  <c r="M14" i="15"/>
  <c r="L15" i="15"/>
  <c r="M15" i="15"/>
  <c r="L33" i="15"/>
  <c r="G28" i="15" s="1"/>
  <c r="L34" i="15"/>
  <c r="L35" i="15"/>
  <c r="L38" i="15"/>
  <c r="G30" i="15" s="1"/>
  <c r="L39" i="15"/>
  <c r="L40" i="15"/>
  <c r="E12" i="14"/>
  <c r="H45" i="14" s="1"/>
  <c r="J45" i="14" s="1"/>
  <c r="C24" i="14"/>
  <c r="E21" i="14" s="1"/>
  <c r="E13" i="14" s="1"/>
  <c r="K18" i="7" s="1"/>
  <c r="F5" i="18" s="1"/>
  <c r="C25" i="14"/>
  <c r="C26" i="14"/>
  <c r="C27" i="14"/>
  <c r="C28" i="14"/>
  <c r="C29" i="14"/>
  <c r="F40" i="14"/>
  <c r="H40" i="14"/>
  <c r="J40" i="14"/>
  <c r="F42" i="14"/>
  <c r="H42" i="14"/>
  <c r="J42" i="14"/>
  <c r="K42" i="14"/>
  <c r="F45" i="14"/>
  <c r="I20" i="7"/>
  <c r="I55" i="7" s="1"/>
  <c r="K34" i="7"/>
  <c r="K47" i="7"/>
  <c r="F15" i="18"/>
  <c r="C45" i="16" l="1"/>
  <c r="G16" i="15"/>
  <c r="K26" i="7" s="1"/>
  <c r="K28" i="7" s="1"/>
  <c r="F11" i="18" s="1"/>
  <c r="F54" i="14"/>
  <c r="F55" i="14"/>
  <c r="E50" i="14"/>
  <c r="K13" i="14" s="1"/>
  <c r="K19" i="7" s="1"/>
  <c r="F51" i="14"/>
  <c r="F52" i="14"/>
  <c r="F50" i="14"/>
  <c r="F53" i="14"/>
  <c r="D25" i="17"/>
  <c r="L37" i="16"/>
  <c r="L42" i="16" s="1"/>
  <c r="F9" i="18" l="1"/>
  <c r="F7" i="18"/>
  <c r="F21" i="18" s="1"/>
  <c r="K20" i="7"/>
  <c r="K55" i="7" s="1"/>
  <c r="F25" i="18" s="1"/>
  <c r="D29" i="17"/>
  <c r="F29" i="17" s="1"/>
  <c r="G29" i="17" s="1"/>
  <c r="D30" i="17"/>
  <c r="F30" i="17" s="1"/>
  <c r="G30" i="17" s="1"/>
  <c r="D28" i="17"/>
  <c r="F28" i="17" s="1"/>
  <c r="G28" i="17" s="1"/>
  <c r="G31" i="17" s="1"/>
  <c r="F31" i="17" s="1"/>
  <c r="K31" i="17" s="1"/>
  <c r="K46" i="7" s="1"/>
  <c r="E37" i="16"/>
  <c r="D36" i="16"/>
  <c r="C37" i="16" s="1"/>
  <c r="C36" i="16" s="1"/>
  <c r="C31" i="16" s="1"/>
  <c r="E36" i="16"/>
  <c r="D37" i="16" s="1"/>
  <c r="N16" i="16" l="1"/>
  <c r="N12" i="16" s="1"/>
  <c r="N14" i="16" s="1"/>
  <c r="K33" i="7" s="1"/>
  <c r="K35" i="7" s="1"/>
  <c r="F13" i="18" s="1"/>
</calcChain>
</file>

<file path=xl/sharedStrings.xml><?xml version="1.0" encoding="utf-8"?>
<sst xmlns="http://schemas.openxmlformats.org/spreadsheetml/2006/main" count="251" uniqueCount="211">
  <si>
    <t>Possible</t>
  </si>
  <si>
    <t>Points</t>
  </si>
  <si>
    <t>Subtotal</t>
  </si>
  <si>
    <t>AADT</t>
  </si>
  <si>
    <t>POINTS:</t>
  </si>
  <si>
    <t>FATAL ACCIDENTS</t>
  </si>
  <si>
    <t>P.D. ONLY ACCIDENTS</t>
  </si>
  <si>
    <t>ADT</t>
  </si>
  <si>
    <t>CLASS</t>
  </si>
  <si>
    <t>SELECT ONE:</t>
  </si>
  <si>
    <t>T6 or T7</t>
  </si>
  <si>
    <t>T5</t>
  </si>
  <si>
    <t>T4</t>
  </si>
  <si>
    <t>F&amp;G</t>
  </si>
  <si>
    <t>to 1/100s</t>
  </si>
  <si>
    <t>ACCIDENTS</t>
  </si>
  <si>
    <t>COUNTY</t>
  </si>
  <si>
    <t>PROJECT NAME</t>
  </si>
  <si>
    <t>INJURY, NON FATAL ACCIDENTS</t>
  </si>
  <si>
    <t>TRAFFIC RATING</t>
  </si>
  <si>
    <t>Scored</t>
  </si>
  <si>
    <t>TRAFFIC:</t>
  </si>
  <si>
    <t>GEOMETRY:</t>
  </si>
  <si>
    <t>GEOMETRY RATING</t>
  </si>
  <si>
    <t>Widening</t>
  </si>
  <si>
    <t>Culvert end treatments</t>
  </si>
  <si>
    <t>Relocate Utility Poles</t>
  </si>
  <si>
    <t>NOTES:</t>
  </si>
  <si>
    <t>Attach Roadside Hazard Review</t>
  </si>
  <si>
    <t>Reduce Roadside Hazards</t>
  </si>
  <si>
    <t>Condition:</t>
  </si>
  <si>
    <t>Project length</t>
  </si>
  <si>
    <t>Sideslopes and Guardrail</t>
  </si>
  <si>
    <t>Slopes or cuts must be 2:1 or steeper</t>
  </si>
  <si>
    <t>points</t>
  </si>
  <si>
    <t>fill sections must be 6' or higher</t>
  </si>
  <si>
    <t>Culvert End Treatments (5)</t>
  </si>
  <si>
    <t>Count road approach culverts to be beveled, Cross culverts to have safety bars added.</t>
  </si>
  <si>
    <t>1 pt for each treatment, up to 5 points</t>
  </si>
  <si>
    <t>for Safety Bars on cross culverts</t>
  </si>
  <si>
    <t>and beveled ends on road approach culverts</t>
  </si>
  <si>
    <t>Remove structure and obstuction from clear zone</t>
  </si>
  <si>
    <t>Objects per mile</t>
  </si>
  <si>
    <t>a)</t>
  </si>
  <si>
    <t>Structures and Obstructions</t>
  </si>
  <si>
    <t>trees, stumps &gt; 1.5 ft above ground level,</t>
  </si>
  <si>
    <t>Subtotals:</t>
  </si>
  <si>
    <t>Number of</t>
  </si>
  <si>
    <t xml:space="preserve">houses, concrete structures, </t>
  </si>
  <si>
    <t>1 - 4 / mile</t>
  </si>
  <si>
    <t>Mail Boxes</t>
  </si>
  <si>
    <t>5 - 10 / mile</t>
  </si>
  <si>
    <t>&gt; 10 / mile</t>
  </si>
  <si>
    <t>Relocate Utility Poles (5)</t>
  </si>
  <si>
    <t xml:space="preserve">  (to outside of clear zone,</t>
  </si>
  <si>
    <t>No. of poles to be relocated 4 ft beyond back of ditch or outside of clear zone</t>
  </si>
  <si>
    <t xml:space="preserve">  or 4' beyond back of ditch)</t>
  </si>
  <si>
    <r>
      <t xml:space="preserve">Number of </t>
    </r>
    <r>
      <rPr>
        <b/>
        <u/>
        <sz val="10"/>
        <rFont val="MS Sans Serif"/>
        <family val="2"/>
      </rPr>
      <t>non mailbox</t>
    </r>
    <r>
      <rPr>
        <sz val="10"/>
        <rFont val="MS Sans Serif"/>
      </rPr>
      <t xml:space="preserve"> objects that are </t>
    </r>
    <r>
      <rPr>
        <b/>
        <sz val="10"/>
        <rFont val="MS Sans Serif"/>
        <family val="2"/>
      </rPr>
      <t>"Roadside Hazards"</t>
    </r>
  </si>
  <si>
    <t>non - breakaway sign supports, mailboxes</t>
  </si>
  <si>
    <t>(10 points max.)</t>
  </si>
  <si>
    <t>FREIGHT AND GOODS CLASS</t>
  </si>
  <si>
    <t>ROADSIDE SAFETY CHECKLIST:</t>
  </si>
  <si>
    <r>
      <rPr>
        <b/>
        <u/>
        <sz val="10"/>
        <color indexed="12"/>
        <rFont val="MS Sans Serif"/>
        <family val="2"/>
      </rPr>
      <t>ROADSIDE SAFETY CHECKLIST</t>
    </r>
    <r>
      <rPr>
        <b/>
        <u/>
        <sz val="10"/>
        <rFont val="MS Sans Serif"/>
        <family val="2"/>
      </rPr>
      <t xml:space="preserve"> DEFINITIONS</t>
    </r>
  </si>
  <si>
    <t>Rate only fot those conditions that will be improved as indicated below</t>
  </si>
  <si>
    <t>ROADSIDE SAFETY:</t>
  </si>
  <si>
    <t xml:space="preserve">      3:1 or flatter</t>
  </si>
  <si>
    <t>TOTAL 2R RAP WORKSHEET RATING:</t>
  </si>
  <si>
    <t>Count section improved only once for any and all guardrail and slope improvements</t>
  </si>
  <si>
    <t>VOLUME</t>
  </si>
  <si>
    <t>2R RATING SUMMARY:</t>
  </si>
  <si>
    <t>(Click on underlined text to input project data)</t>
  </si>
  <si>
    <t>possible</t>
  </si>
  <si>
    <t>scored</t>
  </si>
  <si>
    <t>PROJECT LENGTH</t>
  </si>
  <si>
    <t xml:space="preserve">2:1 or steeper
either side   </t>
  </si>
  <si>
    <t>LOCAL SIGNIFICANCE:</t>
  </si>
  <si>
    <t xml:space="preserve">      per biennium.)</t>
  </si>
  <si>
    <t>(50 points max.)</t>
  </si>
  <si>
    <t xml:space="preserve">   2.  No points are allowed for conditions which will not be improved by the proposed project.</t>
  </si>
  <si>
    <r>
      <rPr>
        <u/>
        <sz val="10"/>
        <rFont val="MS Sans Serif"/>
        <family val="2"/>
      </rPr>
      <t>&gt;</t>
    </r>
    <r>
      <rPr>
        <sz val="10"/>
        <rFont val="MS Sans Serif"/>
        <family val="2"/>
      </rPr>
      <t>6'</t>
    </r>
  </si>
  <si>
    <t>PAVEMENT CONDITION:</t>
  </si>
  <si>
    <t>RAP 2R project
SW REGION</t>
  </si>
  <si>
    <t xml:space="preserve">   1.  Points for visual pavement condition will be assigned by CRAB Engineer</t>
  </si>
  <si>
    <t>(20 points max.)</t>
  </si>
  <si>
    <t>(10 points, one project</t>
  </si>
  <si>
    <t>POINT CALCULATION</t>
  </si>
  <si>
    <t>Equivalent Property Damage Only Accidents, Three Year Average (Indicate number of accidents, not number of fatalities, injuries or property damages)</t>
  </si>
  <si>
    <t>PROPERTY</t>
  </si>
  <si>
    <t>No. of</t>
  </si>
  <si>
    <t>DAMAGE</t>
  </si>
  <si>
    <t>INJURY</t>
  </si>
  <si>
    <t>FATAL</t>
  </si>
  <si>
    <t>ONLY</t>
  </si>
  <si>
    <t>accidents</t>
  </si>
  <si>
    <t>Factors</t>
  </si>
  <si>
    <t>x3</t>
  </si>
  <si>
    <t>x10</t>
  </si>
  <si>
    <t>x25</t>
  </si>
  <si>
    <t>=</t>
  </si>
  <si>
    <t>Total</t>
  </si>
  <si>
    <t>ACCIDENT POINTS =</t>
  </si>
  <si>
    <t xml:space="preserve">Length of </t>
  </si>
  <si>
    <t>Project</t>
  </si>
  <si>
    <t>ACCIDENT AND TRAFFIC VOLUME RATING TABLE</t>
  </si>
  <si>
    <t xml:space="preserve">AVERAGE                 </t>
  </si>
  <si>
    <t>EQUIVALENT</t>
  </si>
  <si>
    <t>RATING</t>
  </si>
  <si>
    <t>ACC/MILE</t>
  </si>
  <si>
    <t>POINTS</t>
  </si>
  <si>
    <t>T1</t>
  </si>
  <si>
    <t>T2-T3</t>
  </si>
  <si>
    <t>PAVEMENT SURFACE</t>
  </si>
  <si>
    <t xml:space="preserve">Existing Roadway Width </t>
  </si>
  <si>
    <t xml:space="preserve">Proposed Roadway Width </t>
  </si>
  <si>
    <t>Traffic Volume</t>
  </si>
  <si>
    <t xml:space="preserve">Surface Condition </t>
  </si>
  <si>
    <t>Side Slopes &amp; Guardrail</t>
  </si>
  <si>
    <t>Culvert End Treatments</t>
  </si>
  <si>
    <t>Remove Structures &amp; Obstructions</t>
  </si>
  <si>
    <t>Utility Poles</t>
  </si>
  <si>
    <t>2'</t>
  </si>
  <si>
    <t>Superelevation Adjustments</t>
  </si>
  <si>
    <t>40 point Max</t>
  </si>
  <si>
    <t>Pavement distresses types and measurement are defined by Northwest Pavement Management Association Pavement Surface Condition Field Rating Manual for Asphalt Pavement.</t>
  </si>
  <si>
    <t>PSC preformed by CRAB</t>
  </si>
  <si>
    <t>PSC</t>
  </si>
  <si>
    <t>if PSC less than 60</t>
  </si>
  <si>
    <t>if PSC is greater than 60</t>
  </si>
  <si>
    <t>PSC grant score</t>
  </si>
  <si>
    <t xml:space="preserve">PSC score will be based on WSDOT Pavement Management System 1993 update methodology. </t>
  </si>
  <si>
    <t>Flexible Pavement</t>
  </si>
  <si>
    <t>Enter in the number of curves</t>
  </si>
  <si>
    <t>Sideslopes and Guardrail (10)</t>
  </si>
  <si>
    <t>Remove Structure and Obstructions (10)</t>
  </si>
  <si>
    <t xml:space="preserve">Length of project to be improved in miles, only for slopes &gt; 6 ft. and 2:1 or steeper or mitigated with guardrail.  Replacing substandard guardrail is eligible.  </t>
  </si>
  <si>
    <r>
      <t xml:space="preserve">Roadside Safety - Reduce Roadside Hazards (20 pts) - </t>
    </r>
    <r>
      <rPr>
        <b/>
        <sz val="8"/>
        <color indexed="10"/>
        <rFont val="MS Sans Serif"/>
        <family val="2"/>
      </rPr>
      <t>Attach Hazard Review Documentation</t>
    </r>
  </si>
  <si>
    <t>X 10 pts =</t>
  </si>
  <si>
    <t>Calculated as % project length treated X 10 pts</t>
  </si>
  <si>
    <t xml:space="preserve">Traffic Accidents </t>
  </si>
  <si>
    <r>
      <rPr>
        <b/>
        <sz val="10"/>
        <rFont val="MS Sans Serif"/>
        <family val="2"/>
      </rPr>
      <t>Rigid</t>
    </r>
    <r>
      <rPr>
        <sz val="10"/>
        <rFont val="MS Sans Serif"/>
        <family val="2"/>
      </rPr>
      <t xml:space="preserve"> Pavement PSC provided by CRAB</t>
    </r>
  </si>
  <si>
    <r>
      <rPr>
        <b/>
        <sz val="10"/>
        <rFont val="MS Sans Serif"/>
        <family val="2"/>
      </rPr>
      <t>Flexible</t>
    </r>
    <r>
      <rPr>
        <sz val="10"/>
        <rFont val="MS Sans Serif"/>
        <family val="2"/>
      </rPr>
      <t xml:space="preserve"> Pavement Score</t>
    </r>
  </si>
  <si>
    <r>
      <rPr>
        <b/>
        <sz val="10"/>
        <rFont val="MS Sans Serif"/>
        <family val="2"/>
      </rPr>
      <t>Rigid</t>
    </r>
    <r>
      <rPr>
        <sz val="10"/>
        <rFont val="MS Sans Serif"/>
        <family val="2"/>
      </rPr>
      <t xml:space="preserve"> Pavement Score</t>
    </r>
  </si>
  <si>
    <t>Points for Traffic</t>
  </si>
  <si>
    <t>Score</t>
  </si>
  <si>
    <t>ROADBED WIDTH</t>
  </si>
  <si>
    <t>Existing Roadbed Width</t>
  </si>
  <si>
    <t>Proposed Roadbed Width</t>
  </si>
  <si>
    <t>3' - 4'</t>
  </si>
  <si>
    <t>PROPOSED SHOULD NOT BE GREATER THAN:</t>
  </si>
  <si>
    <t>DESIGN ROADBED WIDTH CALCULATION FOR COLLECTORS</t>
  </si>
  <si>
    <t>COLLECTORS</t>
  </si>
  <si>
    <t>&lt; 400</t>
  </si>
  <si>
    <t>400 - 1500</t>
  </si>
  <si>
    <t>1500 - 2000</t>
  </si>
  <si>
    <t>&gt; 2000</t>
  </si>
  <si>
    <t>Terrain</t>
  </si>
  <si>
    <t>Adjusted 2R Des. Speed Calc. Table</t>
  </si>
  <si>
    <t>Flat</t>
  </si>
  <si>
    <t>Rolling</t>
  </si>
  <si>
    <t>Mountainous</t>
  </si>
  <si>
    <t>OR</t>
  </si>
  <si>
    <t>Minimum Design Speed</t>
  </si>
  <si>
    <t>DESIGN ROADBED WIDTH CALCULATION FOR ARTERIALS</t>
  </si>
  <si>
    <t>ARTERIALS</t>
  </si>
  <si>
    <t>AASHTO Stnd</t>
  </si>
  <si>
    <t xml:space="preserve">Limited Proposed Roadway Width </t>
  </si>
  <si>
    <r>
      <rPr>
        <b/>
        <sz val="10"/>
        <rFont val="MS Sans Serif"/>
        <family val="2"/>
      </rPr>
      <t>Flexible</t>
    </r>
    <r>
      <rPr>
        <sz val="10"/>
        <rFont val="MS Sans Serif"/>
        <family val="2"/>
      </rPr>
      <t xml:space="preserve"> Pavement PSC provided by CRAB</t>
    </r>
  </si>
  <si>
    <r>
      <t xml:space="preserve">Througout the worksheet, input data in </t>
    </r>
    <r>
      <rPr>
        <b/>
        <u/>
        <sz val="12"/>
        <color indexed="10"/>
        <rFont val="MS Sans Serif"/>
        <family val="2"/>
      </rPr>
      <t>yellow shaded cells</t>
    </r>
    <r>
      <rPr>
        <sz val="12"/>
        <color indexed="10"/>
        <rFont val="MS Sans Serif"/>
        <family val="2"/>
      </rPr>
      <t xml:space="preserve"> only</t>
    </r>
  </si>
  <si>
    <t>miles in hundredths</t>
  </si>
  <si>
    <t>(Limited to AASHTO STD)</t>
  </si>
  <si>
    <t>Superelevation Improvement (5 max)</t>
  </si>
  <si>
    <t>20 pts total allowed</t>
  </si>
  <si>
    <t>important RAP 2R application this bien.</t>
  </si>
  <si>
    <t>Type in 10 points if this is the most</t>
  </si>
  <si>
    <t>Will be verified by CRAB staff</t>
  </si>
  <si>
    <t>Traffic Vol</t>
  </si>
  <si>
    <t>Accidents</t>
  </si>
  <si>
    <t>Structure</t>
  </si>
  <si>
    <t>Geometry</t>
  </si>
  <si>
    <t>Road Condition</t>
  </si>
  <si>
    <t>TOTAL SCORE</t>
  </si>
  <si>
    <t>&lt;50</t>
  </si>
  <si>
    <t>50-100</t>
  </si>
  <si>
    <t>101-250</t>
  </si>
  <si>
    <t>251-500</t>
  </si>
  <si>
    <t>501-750</t>
  </si>
  <si>
    <t>&gt;750</t>
  </si>
  <si>
    <t>&lt;4</t>
  </si>
  <si>
    <t>4-6</t>
  </si>
  <si>
    <t>7-9</t>
  </si>
  <si>
    <t>10-12</t>
  </si>
  <si>
    <t>13-15</t>
  </si>
  <si>
    <t>&gt;15</t>
  </si>
  <si>
    <t>Volume Calculation Table</t>
  </si>
  <si>
    <t>ACCIDENT POINTS</t>
  </si>
  <si>
    <t>Accident Calculation Table</t>
  </si>
  <si>
    <t>Visual</t>
  </si>
  <si>
    <t>Ridgid Pavement</t>
  </si>
  <si>
    <t>14*SW*2R</t>
  </si>
  <si>
    <t>2R,3R Safety</t>
  </si>
  <si>
    <t>Special, M, L, FC</t>
  </si>
  <si>
    <t>2R Summary Sheet SW Region</t>
  </si>
  <si>
    <t>&gt;=4</t>
  </si>
  <si>
    <t>Roadway Width</t>
  </si>
  <si>
    <t>If forested, 1 object per 100 ft</t>
  </si>
  <si>
    <t>Check One:</t>
  </si>
  <si>
    <t>Terrain:</t>
  </si>
  <si>
    <t>Function Class:</t>
  </si>
  <si>
    <t>RoadWay Width: (5 max)</t>
  </si>
  <si>
    <r>
      <t xml:space="preserve">Use the last </t>
    </r>
    <r>
      <rPr>
        <b/>
        <sz val="12"/>
        <color indexed="10"/>
        <rFont val="Arial"/>
        <family val="2"/>
      </rPr>
      <t>three</t>
    </r>
    <r>
      <rPr>
        <sz val="12"/>
        <color indexed="10"/>
        <rFont val="Arial"/>
        <family val="2"/>
      </rPr>
      <t xml:space="preserve"> full years of Reports</t>
    </r>
  </si>
  <si>
    <t>STRUCTURE RATING   SW - 2R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</si>
</sst>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"/>
    <numFmt numFmtId="165" formatCode="0.0"/>
    <numFmt numFmtId="166" formatCode="#,##0.0_);[Red]\(#,##0.0\)"/>
    <numFmt numFmtId="167" formatCode="#"/>
    <numFmt numFmtId="168" formatCode="[$-409]mmmm\ d\,\ yyyy;@"/>
  </numFmts>
  <fonts count="74" x14ac:knownFonts="1">
    <font>
      <sz val="10"/>
      <name val="MS Sans Serif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MS Sans Serif"/>
      <family val="2"/>
    </font>
    <font>
      <u/>
      <sz val="10"/>
      <name val="MS Sans Serif"/>
      <family val="2"/>
    </font>
    <font>
      <sz val="10"/>
      <name val="MS Sans Serif"/>
      <family val="2"/>
    </font>
    <font>
      <b/>
      <sz val="10"/>
      <color indexed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8"/>
      <name val="MS Sans Serif"/>
      <family val="2"/>
    </font>
    <font>
      <u/>
      <sz val="8"/>
      <name val="MS Sans Serif"/>
      <family val="2"/>
    </font>
    <font>
      <sz val="8.5"/>
      <name val="MS Sans Serif"/>
      <family val="2"/>
    </font>
    <font>
      <b/>
      <u/>
      <sz val="10"/>
      <name val="MS Sans Serif"/>
      <family val="2"/>
    </font>
    <font>
      <b/>
      <u/>
      <sz val="10"/>
      <name val="MS Sans Serif"/>
      <family val="2"/>
    </font>
    <font>
      <b/>
      <sz val="10"/>
      <color indexed="12"/>
      <name val="MS Sans Serif"/>
      <family val="2"/>
    </font>
    <font>
      <sz val="12"/>
      <name val="MS Sans Serif"/>
      <family val="2"/>
    </font>
    <font>
      <sz val="8"/>
      <name val="MS Sans Serif"/>
      <family val="2"/>
    </font>
    <font>
      <sz val="10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8"/>
      <name val="MS Sans Serif"/>
      <family val="2"/>
    </font>
    <font>
      <b/>
      <u/>
      <sz val="8"/>
      <name val="MS Sans Serif"/>
      <family val="2"/>
    </font>
    <font>
      <u/>
      <sz val="8"/>
      <name val="MS Sans Serif"/>
      <family val="2"/>
    </font>
    <font>
      <sz val="8"/>
      <color indexed="10"/>
      <name val="MS Sans Serif"/>
      <family val="2"/>
    </font>
    <font>
      <sz val="10"/>
      <name val="MS Sans Serif"/>
      <family val="2"/>
    </font>
    <font>
      <sz val="10"/>
      <color indexed="10"/>
      <name val="MS Sans Serif"/>
      <family val="2"/>
    </font>
    <font>
      <sz val="10"/>
      <color indexed="9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u/>
      <sz val="10"/>
      <color indexed="12"/>
      <name val="MS Sans Serif"/>
      <family val="2"/>
    </font>
    <font>
      <b/>
      <u/>
      <sz val="12"/>
      <color indexed="12"/>
      <name val="MS Sans Serif"/>
      <family val="2"/>
    </font>
    <font>
      <b/>
      <u/>
      <sz val="14"/>
      <name val="MS Sans Serif"/>
      <family val="2"/>
    </font>
    <font>
      <b/>
      <u/>
      <sz val="14"/>
      <color indexed="12"/>
      <name val="Arial"/>
      <family val="2"/>
    </font>
    <font>
      <b/>
      <u/>
      <sz val="18"/>
      <color indexed="12"/>
      <name val="Arial"/>
      <family val="2"/>
    </font>
    <font>
      <b/>
      <sz val="8"/>
      <color indexed="10"/>
      <name val="MS Sans Serif"/>
      <family val="2"/>
    </font>
    <font>
      <sz val="7"/>
      <name val="MS Sans Serif"/>
      <family val="2"/>
    </font>
    <font>
      <sz val="12"/>
      <name val="Arial"/>
      <family val="2"/>
    </font>
    <font>
      <b/>
      <sz val="8.5"/>
      <name val="MS Sans Serif"/>
      <family val="2"/>
    </font>
    <font>
      <sz val="10"/>
      <color indexed="47"/>
      <name val="MS Sans Serif"/>
      <family val="2"/>
    </font>
    <font>
      <b/>
      <sz val="10"/>
      <color indexed="10"/>
      <name val="MS Sans Serif"/>
      <family val="2"/>
    </font>
    <font>
      <b/>
      <sz val="12"/>
      <color indexed="10"/>
      <name val="MS Sans Serif"/>
      <family val="2"/>
    </font>
    <font>
      <sz val="10"/>
      <color indexed="9"/>
      <name val="MS Sans Serif"/>
      <family val="2"/>
    </font>
    <font>
      <b/>
      <sz val="10"/>
      <color indexed="10"/>
      <name val="MS Sans Serif"/>
      <family val="2"/>
    </font>
    <font>
      <b/>
      <sz val="14"/>
      <color indexed="62"/>
      <name val="MS Sans Serif"/>
      <family val="2"/>
    </font>
    <font>
      <b/>
      <sz val="18"/>
      <color indexed="62"/>
      <name val="Arial"/>
      <family val="2"/>
    </font>
    <font>
      <b/>
      <sz val="8"/>
      <color indexed="10"/>
      <name val="MS Sans Serif"/>
      <family val="2"/>
    </font>
    <font>
      <b/>
      <sz val="7"/>
      <color indexed="10"/>
      <name val="MS Sans Serif"/>
      <family val="2"/>
    </font>
    <font>
      <sz val="9.5"/>
      <name val="MS Sans Serif"/>
      <family val="2"/>
    </font>
    <font>
      <b/>
      <sz val="12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12"/>
      <color indexed="10"/>
      <name val="Arial"/>
      <family val="2"/>
    </font>
    <font>
      <b/>
      <u/>
      <sz val="12"/>
      <name val="Arial"/>
      <family val="2"/>
    </font>
    <font>
      <u/>
      <sz val="12"/>
      <color indexed="12"/>
      <name val="Arial"/>
      <family val="2"/>
    </font>
    <font>
      <b/>
      <u/>
      <sz val="12"/>
      <color indexed="12"/>
      <name val="Arial"/>
      <family val="2"/>
    </font>
    <font>
      <b/>
      <sz val="12"/>
      <color indexed="10"/>
      <name val="Arial"/>
      <family val="2"/>
    </font>
    <font>
      <sz val="10"/>
      <name val="MS Sans Serif"/>
      <family val="2"/>
    </font>
    <font>
      <b/>
      <sz val="13.5"/>
      <name val="MS Sans Serif"/>
      <family val="2"/>
    </font>
    <font>
      <sz val="12"/>
      <color indexed="10"/>
      <name val="MS Sans Serif"/>
      <family val="2"/>
    </font>
    <font>
      <b/>
      <u/>
      <sz val="12"/>
      <color indexed="10"/>
      <name val="MS Sans Serif"/>
      <family val="2"/>
    </font>
    <font>
      <sz val="10"/>
      <color indexed="10"/>
      <name val="Arial"/>
      <family val="2"/>
    </font>
    <font>
      <b/>
      <u/>
      <sz val="10"/>
      <name val="Arial"/>
      <family val="2"/>
    </font>
    <font>
      <u/>
      <sz val="10"/>
      <color indexed="12"/>
      <name val="Arial"/>
      <family val="2"/>
    </font>
    <font>
      <sz val="20"/>
      <name val="Calibri"/>
      <family val="2"/>
    </font>
    <font>
      <b/>
      <i/>
      <sz val="10"/>
      <name val="MS Sans Serif"/>
      <family val="2"/>
    </font>
    <font>
      <i/>
      <sz val="10"/>
      <name val="MS Sans Serif"/>
      <family val="2"/>
    </font>
    <font>
      <sz val="8"/>
      <color indexed="9"/>
      <name val="Arial"/>
      <family val="2"/>
    </font>
    <font>
      <sz val="11"/>
      <color theme="1"/>
      <name val="Arial"/>
      <family val="2"/>
    </font>
    <font>
      <b/>
      <sz val="10"/>
      <color rgb="FFFF0000"/>
      <name val="MS Sans Serif"/>
      <family val="2"/>
    </font>
    <font>
      <b/>
      <sz val="10"/>
      <color rgb="FFC00000"/>
      <name val="MS Sans Serif"/>
      <family val="2"/>
    </font>
    <font>
      <sz val="10"/>
      <color rgb="FFFF0000"/>
      <name val="MS Sans Serif"/>
      <family val="2"/>
    </font>
    <font>
      <b/>
      <i/>
      <sz val="10"/>
      <color theme="0" tint="-0.499984740745262"/>
      <name val="MS Sans Serif"/>
      <family val="2"/>
    </font>
    <font>
      <i/>
      <sz val="10"/>
      <color theme="0" tint="-0.499984740745262"/>
      <name val="MS Sans Serif"/>
      <family val="2"/>
    </font>
    <font>
      <sz val="12"/>
      <color rgb="FFC00000"/>
      <name val="MS Sans Serif"/>
      <family val="2"/>
    </font>
    <font>
      <b/>
      <u/>
      <sz val="10"/>
      <name val="MS Sans Serif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66FF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50"/>
      </right>
      <top/>
      <bottom/>
      <diagonal/>
    </border>
    <border>
      <left/>
      <right/>
      <top/>
      <bottom style="medium">
        <color indexed="50"/>
      </bottom>
      <diagonal/>
    </border>
    <border>
      <left/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50"/>
      </left>
      <right/>
      <top style="medium">
        <color indexed="50"/>
      </top>
      <bottom/>
      <diagonal/>
    </border>
    <border>
      <left/>
      <right/>
      <top style="medium">
        <color indexed="50"/>
      </top>
      <bottom/>
      <diagonal/>
    </border>
    <border>
      <left/>
      <right style="medium">
        <color indexed="50"/>
      </right>
      <top style="medium">
        <color indexed="50"/>
      </top>
      <bottom/>
      <diagonal/>
    </border>
    <border>
      <left style="medium">
        <color indexed="50"/>
      </left>
      <right/>
      <top/>
      <bottom/>
      <diagonal/>
    </border>
    <border>
      <left style="medium">
        <color indexed="50"/>
      </left>
      <right/>
      <top/>
      <bottom style="medium">
        <color indexed="50"/>
      </bottom>
      <diagonal/>
    </border>
    <border>
      <left/>
      <right style="medium">
        <color indexed="50"/>
      </right>
      <top/>
      <bottom style="medium">
        <color indexed="50"/>
      </bottom>
      <diagonal/>
    </border>
    <border>
      <left style="thick">
        <color indexed="17"/>
      </left>
      <right/>
      <top/>
      <bottom/>
      <diagonal/>
    </border>
    <border>
      <left/>
      <right style="thick">
        <color indexed="17"/>
      </right>
      <top/>
      <bottom/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50"/>
      </left>
      <right/>
      <top style="thick">
        <color indexed="50"/>
      </top>
      <bottom/>
      <diagonal/>
    </border>
    <border>
      <left/>
      <right/>
      <top style="thick">
        <color indexed="50"/>
      </top>
      <bottom/>
      <diagonal/>
    </border>
    <border>
      <left/>
      <right style="medium">
        <color indexed="50"/>
      </right>
      <top style="thick">
        <color indexed="5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41"/>
      </left>
      <right style="thick">
        <color indexed="41"/>
      </right>
      <top style="thick">
        <color indexed="41"/>
      </top>
      <bottom/>
      <diagonal/>
    </border>
    <border>
      <left style="thick">
        <color indexed="41"/>
      </left>
      <right style="thick">
        <color indexed="41"/>
      </right>
      <top/>
      <bottom/>
      <diagonal/>
    </border>
    <border>
      <left/>
      <right/>
      <top/>
      <bottom style="dashed">
        <color indexed="17"/>
      </bottom>
      <diagonal/>
    </border>
    <border>
      <left style="thick">
        <color indexed="41"/>
      </left>
      <right style="thick">
        <color indexed="41"/>
      </right>
      <top/>
      <bottom style="thick">
        <color indexed="41"/>
      </bottom>
      <diagonal/>
    </border>
    <border>
      <left style="thick">
        <color indexed="50"/>
      </left>
      <right/>
      <top style="thick">
        <color indexed="50"/>
      </top>
      <bottom/>
      <diagonal/>
    </border>
    <border>
      <left/>
      <right style="thick">
        <color indexed="50"/>
      </right>
      <top style="thick">
        <color indexed="50"/>
      </top>
      <bottom/>
      <diagonal/>
    </border>
    <border>
      <left style="thick">
        <color indexed="50"/>
      </left>
      <right/>
      <top/>
      <bottom/>
      <diagonal/>
    </border>
    <border>
      <left/>
      <right style="thick">
        <color indexed="5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rgb="FF00B050"/>
      </right>
      <top/>
      <bottom style="thick">
        <color rgb="FF00B050"/>
      </bottom>
      <diagonal/>
    </border>
    <border>
      <left/>
      <right style="thick">
        <color rgb="FF00B050"/>
      </right>
      <top/>
      <bottom/>
      <diagonal/>
    </border>
    <border>
      <left style="thick">
        <color rgb="FF00B050"/>
      </left>
      <right/>
      <top/>
      <bottom/>
      <diagonal/>
    </border>
    <border>
      <left style="thick">
        <color rgb="FF00B050"/>
      </left>
      <right/>
      <top style="thick">
        <color rgb="FF00B050"/>
      </top>
      <bottom/>
      <diagonal/>
    </border>
    <border>
      <left/>
      <right/>
      <top style="thick">
        <color rgb="FF00B050"/>
      </top>
      <bottom/>
      <diagonal/>
    </border>
    <border>
      <left/>
      <right style="thick">
        <color rgb="FF00B050"/>
      </right>
      <top style="thick">
        <color rgb="FF00B050"/>
      </top>
      <bottom/>
      <diagonal/>
    </border>
    <border>
      <left style="thick">
        <color rgb="FF00B050"/>
      </left>
      <right/>
      <top/>
      <bottom style="thick">
        <color rgb="FF00B050"/>
      </bottom>
      <diagonal/>
    </border>
    <border>
      <left/>
      <right/>
      <top/>
      <bottom style="thick">
        <color rgb="FF00B050"/>
      </bottom>
      <diagonal/>
    </border>
  </borders>
  <cellStyleXfs count="8">
    <xf numFmtId="0" fontId="0" fillId="0" borderId="0"/>
    <xf numFmtId="40" fontId="27" fillId="0" borderId="0" applyFont="0" applyFill="0" applyBorder="0" applyAlignment="0" applyProtection="0"/>
    <xf numFmtId="40" fontId="5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6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461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/>
    <xf numFmtId="0" fontId="0" fillId="0" borderId="1" xfId="0" applyBorder="1" applyAlignment="1" applyProtection="1"/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0" fillId="0" borderId="0" xfId="0" applyProtection="1"/>
    <xf numFmtId="0" fontId="0" fillId="0" borderId="2" xfId="0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4" fillId="0" borderId="0" xfId="0" applyFont="1" applyBorder="1" applyAlignment="1" applyProtection="1"/>
    <xf numFmtId="0" fontId="0" fillId="0" borderId="0" xfId="0" applyBorder="1" applyAlignment="1" applyProtection="1">
      <alignment horizontal="right"/>
    </xf>
    <xf numFmtId="0" fontId="0" fillId="0" borderId="0" xfId="0" applyBorder="1" applyProtection="1"/>
    <xf numFmtId="0" fontId="0" fillId="0" borderId="0" xfId="0" applyBorder="1" applyAlignment="1" applyProtection="1"/>
    <xf numFmtId="0" fontId="0" fillId="0" borderId="3" xfId="0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left"/>
    </xf>
    <xf numFmtId="0" fontId="13" fillId="0" borderId="0" xfId="0" applyFont="1" applyBorder="1" applyAlignment="1" applyProtection="1">
      <alignment horizontal="left"/>
    </xf>
    <xf numFmtId="2" fontId="0" fillId="0" borderId="2" xfId="0" applyNumberFormat="1" applyFill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 vertical="center"/>
    </xf>
    <xf numFmtId="9" fontId="23" fillId="0" borderId="2" xfId="7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left"/>
    </xf>
    <xf numFmtId="9" fontId="23" fillId="0" borderId="0" xfId="7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right"/>
    </xf>
    <xf numFmtId="0" fontId="7" fillId="0" borderId="0" xfId="0" applyFont="1" applyFill="1" applyBorder="1" applyAlignment="1" applyProtection="1">
      <alignment horizontal="center"/>
    </xf>
    <xf numFmtId="0" fontId="0" fillId="0" borderId="4" xfId="0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left"/>
    </xf>
    <xf numFmtId="0" fontId="17" fillId="0" borderId="5" xfId="0" applyFont="1" applyFill="1" applyBorder="1" applyAlignment="1" applyProtection="1">
      <alignment horizontal="left" vertical="center"/>
    </xf>
    <xf numFmtId="0" fontId="13" fillId="0" borderId="0" xfId="0" applyFont="1" applyBorder="1" applyAlignment="1" applyProtection="1">
      <alignment horizontal="center"/>
    </xf>
    <xf numFmtId="0" fontId="16" fillId="0" borderId="0" xfId="0" applyFont="1" applyBorder="1" applyAlignment="1" applyProtection="1">
      <alignment horizontal="right"/>
    </xf>
    <xf numFmtId="0" fontId="0" fillId="0" borderId="5" xfId="0" applyFill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0" fontId="0" fillId="0" borderId="0" xfId="0" applyFill="1" applyBorder="1" applyProtection="1"/>
    <xf numFmtId="0" fontId="0" fillId="0" borderId="6" xfId="0" applyFill="1" applyBorder="1" applyAlignment="1" applyProtection="1">
      <alignment horizontal="center"/>
    </xf>
    <xf numFmtId="0" fontId="25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0" fillId="0" borderId="6" xfId="0" applyFill="1" applyBorder="1" applyAlignment="1" applyProtection="1">
      <alignment horizontal="left"/>
    </xf>
    <xf numFmtId="0" fontId="7" fillId="0" borderId="0" xfId="0" applyFont="1" applyFill="1" applyBorder="1" applyAlignment="1" applyProtection="1">
      <alignment horizontal="right"/>
    </xf>
    <xf numFmtId="0" fontId="0" fillId="2" borderId="0" xfId="0" applyFill="1" applyAlignment="1" applyProtection="1">
      <alignment horizontal="left"/>
    </xf>
    <xf numFmtId="0" fontId="0" fillId="2" borderId="0" xfId="0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13" fillId="2" borderId="0" xfId="0" applyFont="1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2" borderId="0" xfId="0" applyFill="1" applyBorder="1" applyAlignment="1" applyProtection="1">
      <alignment horizontal="left"/>
    </xf>
    <xf numFmtId="0" fontId="16" fillId="2" borderId="0" xfId="0" applyFont="1" applyFill="1" applyProtection="1"/>
    <xf numFmtId="2" fontId="0" fillId="2" borderId="0" xfId="0" applyNumberFormat="1" applyFill="1" applyBorder="1" applyAlignment="1" applyProtection="1">
      <alignment horizontal="center"/>
    </xf>
    <xf numFmtId="0" fontId="25" fillId="2" borderId="0" xfId="0" applyFont="1" applyFill="1" applyAlignment="1" applyProtection="1">
      <alignment horizontal="left"/>
    </xf>
    <xf numFmtId="0" fontId="0" fillId="2" borderId="0" xfId="0" applyFill="1" applyAlignment="1" applyProtection="1">
      <alignment horizontal="right"/>
    </xf>
    <xf numFmtId="0" fontId="0" fillId="2" borderId="0" xfId="0" quotePrefix="1" applyFill="1" applyBorder="1" applyAlignment="1" applyProtection="1">
      <alignment horizontal="center"/>
    </xf>
    <xf numFmtId="9" fontId="0" fillId="2" borderId="0" xfId="0" applyNumberFormat="1" applyFill="1" applyBorder="1" applyAlignment="1" applyProtection="1">
      <alignment horizontal="center"/>
    </xf>
    <xf numFmtId="0" fontId="37" fillId="2" borderId="0" xfId="0" applyFont="1" applyFill="1" applyAlignment="1" applyProtection="1">
      <alignment horizontal="left"/>
    </xf>
    <xf numFmtId="0" fontId="5" fillId="0" borderId="2" xfId="0" applyFont="1" applyFill="1" applyBorder="1" applyAlignment="1" applyProtection="1">
      <alignment horizontal="center" vertical="center"/>
    </xf>
    <xf numFmtId="0" fontId="38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/>
    <xf numFmtId="0" fontId="0" fillId="0" borderId="7" xfId="0" applyBorder="1" applyAlignment="1" applyProtection="1">
      <alignment horizontal="left"/>
    </xf>
    <xf numFmtId="0" fontId="0" fillId="0" borderId="8" xfId="0" applyBorder="1" applyAlignment="1" applyProtection="1">
      <alignment horizontal="left"/>
    </xf>
    <xf numFmtId="0" fontId="0" fillId="0" borderId="9" xfId="0" applyBorder="1" applyAlignment="1" applyProtection="1">
      <alignment horizontal="left"/>
    </xf>
    <xf numFmtId="0" fontId="0" fillId="0" borderId="9" xfId="0" applyBorder="1" applyAlignment="1" applyProtection="1"/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left"/>
    </xf>
    <xf numFmtId="0" fontId="7" fillId="0" borderId="0" xfId="0" applyFont="1" applyBorder="1" applyAlignment="1" applyProtection="1">
      <alignment horizontal="right"/>
    </xf>
    <xf numFmtId="0" fontId="26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left"/>
    </xf>
    <xf numFmtId="0" fontId="0" fillId="0" borderId="11" xfId="0" applyBorder="1" applyAlignment="1" applyProtection="1">
      <alignment horizontal="left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16" fillId="0" borderId="10" xfId="0" applyFont="1" applyBorder="1" applyAlignment="1" applyProtection="1">
      <alignment horizontal="center"/>
    </xf>
    <xf numFmtId="2" fontId="18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horizontal="right"/>
    </xf>
    <xf numFmtId="0" fontId="0" fillId="0" borderId="10" xfId="0" applyBorder="1" applyProtection="1"/>
    <xf numFmtId="0" fontId="23" fillId="0" borderId="10" xfId="0" applyFont="1" applyBorder="1" applyProtection="1"/>
    <xf numFmtId="1" fontId="0" fillId="0" borderId="2" xfId="0" applyNumberFormat="1" applyBorder="1" applyAlignment="1" applyProtection="1">
      <alignment horizontal="center"/>
    </xf>
    <xf numFmtId="2" fontId="18" fillId="0" borderId="14" xfId="0" applyNumberFormat="1" applyFont="1" applyBorder="1" applyAlignment="1" applyProtection="1">
      <alignment horizontal="center"/>
    </xf>
    <xf numFmtId="0" fontId="0" fillId="0" borderId="15" xfId="0" applyFill="1" applyBorder="1" applyAlignment="1" applyProtection="1">
      <alignment horizontal="left"/>
    </xf>
    <xf numFmtId="0" fontId="0" fillId="0" borderId="16" xfId="0" applyFill="1" applyBorder="1" applyAlignment="1" applyProtection="1">
      <alignment horizontal="left"/>
    </xf>
    <xf numFmtId="0" fontId="0" fillId="0" borderId="17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0" fillId="0" borderId="5" xfId="0" applyFill="1" applyBorder="1" applyAlignment="1" applyProtection="1">
      <alignment horizontal="left"/>
    </xf>
    <xf numFmtId="0" fontId="0" fillId="0" borderId="5" xfId="0" applyFill="1" applyBorder="1" applyProtection="1"/>
    <xf numFmtId="0" fontId="21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left"/>
    </xf>
    <xf numFmtId="0" fontId="0" fillId="0" borderId="19" xfId="0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2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horizontal="left" vertical="center"/>
    </xf>
    <xf numFmtId="0" fontId="6" fillId="0" borderId="0" xfId="0" applyFont="1" applyFill="1" applyBorder="1" applyAlignment="1" applyProtection="1">
      <alignment horizontal="left"/>
    </xf>
    <xf numFmtId="0" fontId="0" fillId="0" borderId="20" xfId="0" applyFill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38" fillId="0" borderId="0" xfId="0" applyFont="1" applyBorder="1" applyAlignment="1" applyProtection="1">
      <alignment horizontal="left"/>
    </xf>
    <xf numFmtId="0" fontId="0" fillId="0" borderId="21" xfId="0" applyFill="1" applyBorder="1" applyAlignment="1" applyProtection="1">
      <alignment horizontal="left"/>
    </xf>
    <xf numFmtId="0" fontId="0" fillId="0" borderId="22" xfId="0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center"/>
    </xf>
    <xf numFmtId="2" fontId="38" fillId="0" borderId="0" xfId="0" quotePrefix="1" applyNumberFormat="1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17" fillId="0" borderId="26" xfId="0" applyFont="1" applyFill="1" applyBorder="1" applyAlignment="1" applyProtection="1">
      <alignment horizontal="left" vertical="center"/>
    </xf>
    <xf numFmtId="0" fontId="3" fillId="0" borderId="18" xfId="0" applyFont="1" applyFill="1" applyBorder="1" applyAlignment="1" applyProtection="1"/>
    <xf numFmtId="0" fontId="0" fillId="0" borderId="18" xfId="0" applyFill="1" applyBorder="1" applyAlignment="1" applyProtection="1">
      <alignment horizontal="right"/>
    </xf>
    <xf numFmtId="166" fontId="0" fillId="0" borderId="0" xfId="1" applyNumberFormat="1" applyFont="1" applyFill="1" applyBorder="1" applyAlignment="1" applyProtection="1">
      <alignment horizontal="center"/>
    </xf>
    <xf numFmtId="166" fontId="0" fillId="0" borderId="3" xfId="1" applyNumberFormat="1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vertical="center"/>
    </xf>
    <xf numFmtId="0" fontId="0" fillId="3" borderId="0" xfId="0" applyFill="1" applyProtection="1"/>
    <xf numFmtId="0" fontId="0" fillId="3" borderId="0" xfId="0" applyFill="1" applyBorder="1" applyProtection="1"/>
    <xf numFmtId="2" fontId="41" fillId="3" borderId="0" xfId="0" applyNumberFormat="1" applyFont="1" applyFill="1" applyBorder="1" applyAlignment="1" applyProtection="1">
      <alignment horizontal="center" vertical="center"/>
    </xf>
    <xf numFmtId="0" fontId="0" fillId="0" borderId="11" xfId="0" applyBorder="1" applyProtection="1"/>
    <xf numFmtId="0" fontId="0" fillId="0" borderId="12" xfId="0" applyBorder="1" applyProtection="1"/>
    <xf numFmtId="0" fontId="0" fillId="3" borderId="0" xfId="0" applyFill="1" applyBorder="1" applyAlignment="1" applyProtection="1">
      <alignment horizontal="left"/>
    </xf>
    <xf numFmtId="0" fontId="20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0" xfId="0" applyFill="1" applyProtection="1"/>
    <xf numFmtId="0" fontId="10" fillId="0" borderId="0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left"/>
    </xf>
    <xf numFmtId="0" fontId="37" fillId="0" borderId="8" xfId="0" applyFont="1" applyFill="1" applyBorder="1" applyAlignment="1" applyProtection="1">
      <alignment horizontal="left"/>
    </xf>
    <xf numFmtId="0" fontId="37" fillId="0" borderId="9" xfId="0" applyFont="1" applyFill="1" applyBorder="1" applyAlignment="1" applyProtection="1">
      <alignment horizontal="left"/>
    </xf>
    <xf numFmtId="0" fontId="37" fillId="0" borderId="27" xfId="0" applyFont="1" applyFill="1" applyBorder="1" applyAlignment="1" applyProtection="1">
      <alignment horizontal="left"/>
    </xf>
    <xf numFmtId="0" fontId="0" fillId="0" borderId="14" xfId="0" applyBorder="1" applyAlignment="1" applyProtection="1">
      <alignment horizontal="left"/>
    </xf>
    <xf numFmtId="0" fontId="3" fillId="0" borderId="14" xfId="0" applyFont="1" applyBorder="1" applyAlignment="1" applyProtection="1">
      <alignment horizontal="center"/>
    </xf>
    <xf numFmtId="2" fontId="38" fillId="0" borderId="14" xfId="0" quotePrefix="1" applyNumberFormat="1" applyFont="1" applyBorder="1" applyAlignment="1" applyProtection="1">
      <alignment horizontal="center"/>
    </xf>
    <xf numFmtId="0" fontId="3" fillId="0" borderId="14" xfId="0" applyFont="1" applyFill="1" applyBorder="1" applyAlignment="1" applyProtection="1">
      <alignment horizontal="center"/>
    </xf>
    <xf numFmtId="0" fontId="5" fillId="0" borderId="14" xfId="0" applyFont="1" applyBorder="1" applyAlignment="1" applyProtection="1">
      <alignment horizontal="left"/>
    </xf>
    <xf numFmtId="0" fontId="0" fillId="0" borderId="14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0" borderId="1" xfId="0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2" fontId="17" fillId="0" borderId="0" xfId="0" applyNumberFormat="1" applyFont="1" applyBorder="1" applyAlignment="1" applyProtection="1">
      <alignment horizontal="center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40" fillId="0" borderId="0" xfId="0" applyFont="1" applyFill="1" applyBorder="1" applyAlignment="1" applyProtection="1">
      <alignment horizontal="left"/>
    </xf>
    <xf numFmtId="0" fontId="3" fillId="0" borderId="0" xfId="0" applyFont="1" applyFill="1" applyProtection="1"/>
    <xf numFmtId="0" fontId="16" fillId="0" borderId="14" xfId="0" applyFont="1" applyBorder="1" applyAlignment="1" applyProtection="1">
      <alignment horizontal="right"/>
    </xf>
    <xf numFmtId="0" fontId="7" fillId="0" borderId="14" xfId="0" applyFont="1" applyBorder="1" applyAlignment="1" applyProtection="1">
      <alignment horizontal="right"/>
    </xf>
    <xf numFmtId="0" fontId="3" fillId="0" borderId="0" xfId="0" applyFont="1" applyProtection="1"/>
    <xf numFmtId="0" fontId="13" fillId="0" borderId="14" xfId="0" applyFont="1" applyBorder="1" applyAlignment="1" applyProtection="1">
      <alignment horizontal="left"/>
    </xf>
    <xf numFmtId="0" fontId="19" fillId="0" borderId="3" xfId="0" applyFont="1" applyFill="1" applyBorder="1" applyProtection="1"/>
    <xf numFmtId="0" fontId="5" fillId="0" borderId="3" xfId="0" applyFont="1" applyFill="1" applyBorder="1" applyProtection="1"/>
    <xf numFmtId="168" fontId="0" fillId="0" borderId="0" xfId="0" applyNumberFormat="1" applyFill="1" applyBorder="1" applyAlignment="1" applyProtection="1"/>
    <xf numFmtId="168" fontId="0" fillId="0" borderId="0" xfId="0" applyNumberFormat="1" applyFill="1" applyBorder="1" applyAlignment="1" applyProtection="1">
      <alignment horizontal="center"/>
    </xf>
    <xf numFmtId="0" fontId="0" fillId="0" borderId="26" xfId="0" applyFill="1" applyBorder="1" applyAlignment="1" applyProtection="1"/>
    <xf numFmtId="0" fontId="39" fillId="0" borderId="28" xfId="0" applyFont="1" applyBorder="1" applyAlignment="1" applyProtection="1">
      <alignment textRotation="180"/>
    </xf>
    <xf numFmtId="0" fontId="39" fillId="0" borderId="0" xfId="0" applyFont="1" applyBorder="1" applyAlignment="1" applyProtection="1">
      <alignment textRotation="180"/>
    </xf>
    <xf numFmtId="0" fontId="5" fillId="0" borderId="26" xfId="0" applyFont="1" applyFill="1" applyBorder="1" applyAlignment="1" applyProtection="1">
      <alignment horizontal="left"/>
    </xf>
    <xf numFmtId="0" fontId="2" fillId="0" borderId="0" xfId="3" applyBorder="1" applyAlignment="1" applyProtection="1"/>
    <xf numFmtId="0" fontId="36" fillId="0" borderId="0" xfId="0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2" fontId="0" fillId="0" borderId="0" xfId="0" applyNumberFormat="1" applyFill="1" applyBorder="1" applyAlignment="1" applyProtection="1">
      <alignment horizontal="center"/>
    </xf>
    <xf numFmtId="0" fontId="34" fillId="0" borderId="3" xfId="0" applyFont="1" applyFill="1" applyBorder="1" applyAlignment="1" applyProtection="1">
      <alignment horizontal="center" wrapText="1"/>
    </xf>
    <xf numFmtId="0" fontId="42" fillId="0" borderId="0" xfId="0" applyFont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42" fillId="0" borderId="0" xfId="0" applyFont="1" applyBorder="1" applyAlignment="1" applyProtection="1"/>
    <xf numFmtId="0" fontId="19" fillId="0" borderId="0" xfId="0" applyFont="1" applyFill="1" applyBorder="1" applyAlignment="1" applyProtection="1"/>
    <xf numFmtId="0" fontId="5" fillId="0" borderId="3" xfId="0" applyFont="1" applyFill="1" applyBorder="1" applyAlignment="1" applyProtection="1">
      <alignment horizontal="left"/>
    </xf>
    <xf numFmtId="0" fontId="40" fillId="0" borderId="0" xfId="0" applyFont="1" applyFill="1" applyBorder="1" applyAlignment="1" applyProtection="1">
      <alignment horizontal="center"/>
    </xf>
    <xf numFmtId="0" fontId="0" fillId="0" borderId="18" xfId="0" applyFill="1" applyBorder="1" applyProtection="1"/>
    <xf numFmtId="0" fontId="5" fillId="0" borderId="0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vertical="top"/>
    </xf>
    <xf numFmtId="1" fontId="5" fillId="0" borderId="2" xfId="0" applyNumberFormat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9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</xf>
    <xf numFmtId="165" fontId="0" fillId="5" borderId="2" xfId="0" applyNumberFormat="1" applyFill="1" applyBorder="1" applyAlignment="1" applyProtection="1">
      <alignment horizontal="center"/>
    </xf>
    <xf numFmtId="0" fontId="0" fillId="6" borderId="0" xfId="0" applyFill="1" applyProtection="1"/>
    <xf numFmtId="1" fontId="3" fillId="5" borderId="2" xfId="0" applyNumberFormat="1" applyFont="1" applyFill="1" applyBorder="1" applyAlignment="1" applyProtection="1">
      <alignment horizontal="center"/>
    </xf>
    <xf numFmtId="1" fontId="48" fillId="5" borderId="2" xfId="0" applyNumberFormat="1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left"/>
    </xf>
    <xf numFmtId="0" fontId="35" fillId="0" borderId="0" xfId="0" applyFont="1" applyFill="1" applyBorder="1" applyProtection="1"/>
    <xf numFmtId="0" fontId="51" fillId="0" borderId="0" xfId="0" applyFont="1" applyFill="1" applyBorder="1" applyAlignment="1" applyProtection="1">
      <alignment horizontal="center"/>
    </xf>
    <xf numFmtId="0" fontId="53" fillId="0" borderId="0" xfId="0" applyFont="1" applyFill="1" applyBorder="1" applyAlignment="1" applyProtection="1">
      <alignment horizontal="left" vertical="center"/>
    </xf>
    <xf numFmtId="0" fontId="35" fillId="0" borderId="21" xfId="0" applyFont="1" applyFill="1" applyBorder="1" applyAlignment="1" applyProtection="1">
      <alignment horizontal="left"/>
    </xf>
    <xf numFmtId="0" fontId="50" fillId="0" borderId="0" xfId="0" applyFont="1" applyFill="1" applyBorder="1" applyAlignment="1" applyProtection="1">
      <alignment horizontal="right"/>
    </xf>
    <xf numFmtId="0" fontId="35" fillId="0" borderId="22" xfId="0" applyFont="1" applyFill="1" applyBorder="1" applyAlignment="1" applyProtection="1">
      <alignment horizontal="left"/>
    </xf>
    <xf numFmtId="0" fontId="51" fillId="0" borderId="0" xfId="0" applyFont="1" applyFill="1" applyBorder="1" applyAlignment="1" applyProtection="1"/>
    <xf numFmtId="0" fontId="53" fillId="0" borderId="0" xfId="0" applyFont="1" applyFill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right"/>
    </xf>
    <xf numFmtId="1" fontId="18" fillId="0" borderId="0" xfId="0" applyNumberFormat="1" applyFont="1" applyBorder="1" applyAlignment="1" applyProtection="1">
      <alignment horizontal="center"/>
    </xf>
    <xf numFmtId="1" fontId="38" fillId="0" borderId="0" xfId="0" quotePrefix="1" applyNumberFormat="1" applyFont="1" applyBorder="1" applyAlignment="1" applyProtection="1">
      <alignment horizontal="center"/>
    </xf>
    <xf numFmtId="1" fontId="6" fillId="0" borderId="0" xfId="0" applyNumberFormat="1" applyFont="1" applyBorder="1" applyAlignment="1" applyProtection="1">
      <alignment horizontal="center"/>
    </xf>
    <xf numFmtId="0" fontId="55" fillId="0" borderId="3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0" fillId="0" borderId="30" xfId="0" applyFill="1" applyBorder="1" applyAlignment="1" applyProtection="1">
      <alignment horizontal="left"/>
    </xf>
    <xf numFmtId="0" fontId="25" fillId="0" borderId="31" xfId="0" applyFont="1" applyFill="1" applyBorder="1" applyAlignment="1" applyProtection="1">
      <alignment horizontal="left"/>
    </xf>
    <xf numFmtId="0" fontId="6" fillId="0" borderId="31" xfId="0" applyFont="1" applyFill="1" applyBorder="1" applyAlignment="1" applyProtection="1">
      <alignment horizontal="center"/>
    </xf>
    <xf numFmtId="0" fontId="8" fillId="0" borderId="31" xfId="0" applyFont="1" applyFill="1" applyBorder="1" applyAlignment="1" applyProtection="1">
      <alignment horizontal="center"/>
    </xf>
    <xf numFmtId="0" fontId="0" fillId="0" borderId="31" xfId="0" applyFill="1" applyBorder="1" applyProtection="1"/>
    <xf numFmtId="0" fontId="0" fillId="0" borderId="31" xfId="0" applyFill="1" applyBorder="1" applyAlignment="1" applyProtection="1">
      <alignment horizontal="left"/>
    </xf>
    <xf numFmtId="0" fontId="0" fillId="0" borderId="32" xfId="0" applyFill="1" applyBorder="1" applyAlignment="1" applyProtection="1">
      <alignment horizontal="left"/>
    </xf>
    <xf numFmtId="1" fontId="47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 applyProtection="1">
      <alignment horizontal="left"/>
    </xf>
    <xf numFmtId="0" fontId="25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0" fillId="0" borderId="6" xfId="0" applyFill="1" applyBorder="1" applyProtection="1"/>
    <xf numFmtId="0" fontId="0" fillId="0" borderId="20" xfId="0" applyFill="1" applyBorder="1" applyAlignment="1" applyProtection="1">
      <alignment horizontal="left"/>
    </xf>
    <xf numFmtId="0" fontId="5" fillId="0" borderId="0" xfId="0" applyFont="1" applyFill="1" applyBorder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right"/>
    </xf>
    <xf numFmtId="0" fontId="48" fillId="0" borderId="0" xfId="0" applyFont="1" applyFill="1" applyBorder="1" applyAlignment="1" applyProtection="1">
      <alignment horizontal="right"/>
    </xf>
    <xf numFmtId="0" fontId="19" fillId="0" borderId="0" xfId="0" applyFont="1" applyFill="1" applyBorder="1" applyAlignment="1" applyProtection="1">
      <alignment horizontal="right"/>
    </xf>
    <xf numFmtId="0" fontId="0" fillId="0" borderId="56" xfId="0" applyFill="1" applyBorder="1" applyProtection="1"/>
    <xf numFmtId="0" fontId="5" fillId="7" borderId="2" xfId="0" applyFont="1" applyFill="1" applyBorder="1" applyAlignment="1" applyProtection="1">
      <alignment horizontal="center"/>
      <protection locked="0"/>
    </xf>
    <xf numFmtId="0" fontId="0" fillId="8" borderId="0" xfId="0" applyFill="1" applyAlignment="1" applyProtection="1">
      <alignment horizontal="left"/>
    </xf>
    <xf numFmtId="0" fontId="0" fillId="8" borderId="0" xfId="0" applyFill="1" applyBorder="1" applyAlignment="1" applyProtection="1"/>
    <xf numFmtId="0" fontId="0" fillId="8" borderId="0" xfId="0" applyFill="1" applyBorder="1" applyAlignment="1" applyProtection="1">
      <alignment horizontal="left"/>
    </xf>
    <xf numFmtId="0" fontId="0" fillId="8" borderId="0" xfId="0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0" fillId="8" borderId="0" xfId="0" applyFill="1" applyAlignment="1" applyProtection="1">
      <alignment horizontal="center"/>
    </xf>
    <xf numFmtId="0" fontId="3" fillId="8" borderId="0" xfId="0" applyFont="1" applyFill="1" applyBorder="1" applyAlignment="1" applyProtection="1">
      <alignment horizontal="right"/>
    </xf>
    <xf numFmtId="0" fontId="4" fillId="8" borderId="0" xfId="0" applyFont="1" applyFill="1" applyBorder="1" applyAlignment="1" applyProtection="1">
      <alignment horizontal="left"/>
    </xf>
    <xf numFmtId="0" fontId="3" fillId="8" borderId="0" xfId="0" applyFont="1" applyFill="1" applyBorder="1" applyAlignment="1" applyProtection="1">
      <alignment horizontal="left"/>
    </xf>
    <xf numFmtId="0" fontId="5" fillId="8" borderId="0" xfId="6" applyFont="1" applyFill="1" applyBorder="1" applyAlignment="1" applyProtection="1">
      <alignment horizontal="left"/>
    </xf>
    <xf numFmtId="0" fontId="5" fillId="8" borderId="0" xfId="6" applyFont="1" applyFill="1" applyBorder="1" applyAlignment="1" applyProtection="1">
      <alignment horizontal="right"/>
    </xf>
    <xf numFmtId="0" fontId="5" fillId="8" borderId="0" xfId="6" applyFont="1" applyFill="1" applyBorder="1" applyAlignment="1" applyProtection="1">
      <alignment horizontal="center"/>
    </xf>
    <xf numFmtId="0" fontId="56" fillId="8" borderId="0" xfId="0" applyFont="1" applyFill="1" applyBorder="1" applyAlignment="1" applyProtection="1">
      <alignment horizontal="left" vertical="center"/>
    </xf>
    <xf numFmtId="0" fontId="4" fillId="8" borderId="0" xfId="6" applyFont="1" applyFill="1" applyBorder="1" applyAlignment="1" applyProtection="1">
      <alignment horizontal="left"/>
    </xf>
    <xf numFmtId="0" fontId="5" fillId="8" borderId="0" xfId="0" applyFont="1" applyFill="1" applyBorder="1" applyAlignment="1" applyProtection="1">
      <alignment horizontal="right"/>
    </xf>
    <xf numFmtId="167" fontId="0" fillId="8" borderId="0" xfId="0" applyNumberFormat="1" applyFill="1" applyBorder="1" applyAlignment="1" applyProtection="1">
      <alignment horizontal="center"/>
    </xf>
    <xf numFmtId="0" fontId="0" fillId="8" borderId="0" xfId="0" applyFill="1" applyBorder="1" applyAlignment="1" applyProtection="1">
      <alignment horizontal="right"/>
    </xf>
    <xf numFmtId="0" fontId="0" fillId="8" borderId="0" xfId="0" applyFill="1" applyBorder="1" applyAlignment="1" applyProtection="1">
      <alignment horizontal="right" vertical="center"/>
    </xf>
    <xf numFmtId="1" fontId="3" fillId="8" borderId="0" xfId="0" applyNumberFormat="1" applyFont="1" applyFill="1" applyBorder="1" applyAlignment="1" applyProtection="1">
      <alignment horizontal="center"/>
    </xf>
    <xf numFmtId="0" fontId="0" fillId="8" borderId="0" xfId="0" applyFill="1" applyProtection="1"/>
    <xf numFmtId="0" fontId="5" fillId="0" borderId="2" xfId="5" applyFont="1" applyFill="1" applyBorder="1" applyAlignment="1" applyProtection="1">
      <alignment horizontal="center" vertical="top" wrapText="1"/>
    </xf>
    <xf numFmtId="0" fontId="0" fillId="0" borderId="57" xfId="0" applyFill="1" applyBorder="1" applyProtection="1"/>
    <xf numFmtId="0" fontId="3" fillId="8" borderId="0" xfId="0" applyFont="1" applyFill="1" applyBorder="1" applyAlignment="1" applyProtection="1">
      <alignment horizontal="center"/>
    </xf>
    <xf numFmtId="0" fontId="5" fillId="0" borderId="0" xfId="0" applyFont="1" applyAlignment="1" applyProtection="1">
      <alignment horizontal="left"/>
    </xf>
    <xf numFmtId="0" fontId="3" fillId="0" borderId="1" xfId="0" applyFont="1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/>
      <protection locked="0"/>
    </xf>
    <xf numFmtId="0" fontId="35" fillId="7" borderId="2" xfId="0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 applyProtection="1">
      <alignment horizontal="center"/>
    </xf>
    <xf numFmtId="2" fontId="0" fillId="7" borderId="33" xfId="0" applyNumberFormat="1" applyFill="1" applyBorder="1" applyAlignment="1" applyProtection="1">
      <alignment horizontal="center"/>
      <protection locked="0"/>
    </xf>
    <xf numFmtId="164" fontId="54" fillId="0" borderId="0" xfId="0" quotePrefix="1" applyNumberFormat="1" applyFont="1" applyFill="1" applyBorder="1" applyAlignment="1" applyProtection="1">
      <alignment horizontal="left"/>
    </xf>
    <xf numFmtId="0" fontId="15" fillId="0" borderId="34" xfId="0" applyFont="1" applyFill="1" applyBorder="1" applyAlignment="1" applyProtection="1"/>
    <xf numFmtId="0" fontId="2" fillId="0" borderId="0" xfId="3" applyBorder="1" applyAlignment="1" applyProtection="1">
      <alignment horizontal="left"/>
    </xf>
    <xf numFmtId="0" fontId="0" fillId="0" borderId="23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0" fontId="0" fillId="0" borderId="25" xfId="0" applyFill="1" applyBorder="1" applyAlignment="1" applyProtection="1">
      <alignment horizontal="left"/>
    </xf>
    <xf numFmtId="0" fontId="0" fillId="0" borderId="21" xfId="0" applyFill="1" applyBorder="1" applyProtection="1"/>
    <xf numFmtId="0" fontId="0" fillId="0" borderId="35" xfId="0" applyFill="1" applyBorder="1" applyAlignment="1" applyProtection="1">
      <alignment horizontal="center"/>
    </xf>
    <xf numFmtId="0" fontId="0" fillId="0" borderId="36" xfId="0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0" fillId="0" borderId="0" xfId="0" applyFill="1" applyAlignment="1" applyProtection="1">
      <alignment horizontal="right"/>
    </xf>
    <xf numFmtId="0" fontId="0" fillId="0" borderId="37" xfId="0" applyFill="1" applyBorder="1" applyAlignment="1" applyProtection="1">
      <alignment horizontal="center"/>
    </xf>
    <xf numFmtId="0" fontId="0" fillId="0" borderId="38" xfId="0" applyFill="1" applyBorder="1" applyAlignment="1" applyProtection="1">
      <alignment horizontal="center"/>
    </xf>
    <xf numFmtId="0" fontId="3" fillId="0" borderId="0" xfId="0" applyFont="1" applyFill="1" applyBorder="1" applyProtection="1"/>
    <xf numFmtId="0" fontId="5" fillId="0" borderId="39" xfId="0" applyFont="1" applyFill="1" applyBorder="1" applyAlignment="1" applyProtection="1">
      <alignment horizontal="left"/>
    </xf>
    <xf numFmtId="0" fontId="5" fillId="0" borderId="40" xfId="0" applyFont="1" applyFill="1" applyBorder="1" applyAlignment="1" applyProtection="1">
      <alignment horizontal="left"/>
    </xf>
    <xf numFmtId="0" fontId="5" fillId="0" borderId="41" xfId="0" applyFont="1" applyFill="1" applyBorder="1" applyAlignment="1" applyProtection="1">
      <alignment horizontal="left"/>
    </xf>
    <xf numFmtId="0" fontId="17" fillId="0" borderId="42" xfId="0" applyFont="1" applyFill="1" applyBorder="1" applyAlignment="1" applyProtection="1">
      <alignment vertical="top" wrapText="1"/>
    </xf>
    <xf numFmtId="0" fontId="5" fillId="0" borderId="41" xfId="0" applyFont="1" applyFill="1" applyBorder="1" applyProtection="1"/>
    <xf numFmtId="0" fontId="5" fillId="0" borderId="0" xfId="0" applyFont="1" applyFill="1" applyBorder="1" applyProtection="1"/>
    <xf numFmtId="0" fontId="5" fillId="0" borderId="0" xfId="0" applyFont="1" applyFill="1" applyProtection="1"/>
    <xf numFmtId="0" fontId="1" fillId="0" borderId="0" xfId="0" applyFont="1" applyFill="1" applyBorder="1" applyAlignment="1" applyProtection="1">
      <alignment horizontal="left"/>
    </xf>
    <xf numFmtId="0" fontId="59" fillId="0" borderId="0" xfId="0" applyFont="1" applyFill="1" applyBorder="1" applyAlignment="1" applyProtection="1">
      <alignment vertical="top" wrapText="1"/>
    </xf>
    <xf numFmtId="0" fontId="1" fillId="0" borderId="0" xfId="0" applyFont="1" applyFill="1" applyBorder="1" applyAlignment="1" applyProtection="1">
      <alignment horizontal="center"/>
    </xf>
    <xf numFmtId="0" fontId="59" fillId="0" borderId="42" xfId="0" applyFont="1" applyFill="1" applyBorder="1" applyAlignment="1" applyProtection="1">
      <alignment vertical="top" wrapText="1"/>
    </xf>
    <xf numFmtId="0" fontId="5" fillId="0" borderId="0" xfId="0" applyFont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top" wrapText="1"/>
    </xf>
    <xf numFmtId="0" fontId="1" fillId="0" borderId="0" xfId="0" applyFont="1" applyFill="1" applyBorder="1" applyProtection="1"/>
    <xf numFmtId="0" fontId="59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horizontal="right"/>
    </xf>
    <xf numFmtId="0" fontId="5" fillId="0" borderId="57" xfId="0" applyFont="1" applyFill="1" applyBorder="1" applyProtection="1"/>
    <xf numFmtId="0" fontId="48" fillId="0" borderId="0" xfId="0" applyFont="1" applyFill="1" applyBorder="1" applyAlignment="1" applyProtection="1"/>
    <xf numFmtId="0" fontId="48" fillId="0" borderId="0" xfId="0" applyFont="1" applyFill="1" applyBorder="1" applyAlignment="1" applyProtection="1">
      <alignment horizontal="left"/>
    </xf>
    <xf numFmtId="0" fontId="1" fillId="0" borderId="42" xfId="0" applyFont="1" applyFill="1" applyBorder="1" applyProtection="1"/>
    <xf numFmtId="0" fontId="1" fillId="0" borderId="0" xfId="0" applyFont="1" applyFill="1" applyBorder="1" applyAlignment="1" applyProtection="1">
      <alignment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0" borderId="0" xfId="5" applyFont="1" applyFill="1" applyBorder="1" applyProtection="1"/>
    <xf numFmtId="0" fontId="48" fillId="0" borderId="0" xfId="0" applyFont="1" applyFill="1" applyBorder="1" applyAlignment="1" applyProtection="1">
      <alignment horizontal="center" vertical="center" wrapText="1"/>
    </xf>
    <xf numFmtId="0" fontId="60" fillId="0" borderId="0" xfId="5" applyFont="1" applyFill="1" applyBorder="1" applyAlignment="1" applyProtection="1"/>
    <xf numFmtId="0" fontId="59" fillId="0" borderId="0" xfId="0" applyFont="1" applyFill="1" applyBorder="1" applyAlignment="1" applyProtection="1">
      <alignment horizontal="center"/>
    </xf>
    <xf numFmtId="0" fontId="5" fillId="0" borderId="2" xfId="5" applyFont="1" applyFill="1" applyBorder="1" applyAlignment="1" applyProtection="1">
      <alignment horizontal="center"/>
    </xf>
    <xf numFmtId="0" fontId="5" fillId="0" borderId="0" xfId="5" applyFont="1" applyFill="1" applyBorder="1" applyProtection="1"/>
    <xf numFmtId="0" fontId="5" fillId="0" borderId="42" xfId="0" applyFont="1" applyFill="1" applyBorder="1" applyAlignment="1" applyProtection="1">
      <alignment horizontal="right"/>
    </xf>
    <xf numFmtId="0" fontId="5" fillId="0" borderId="58" xfId="0" applyFont="1" applyFill="1" applyBorder="1" applyProtection="1"/>
    <xf numFmtId="0" fontId="59" fillId="0" borderId="58" xfId="0" applyFont="1" applyFill="1" applyBorder="1" applyAlignment="1" applyProtection="1">
      <alignment vertical="top" wrapText="1"/>
    </xf>
    <xf numFmtId="0" fontId="5" fillId="0" borderId="43" xfId="5" applyFont="1" applyFill="1" applyBorder="1" applyAlignment="1" applyProtection="1">
      <alignment horizontal="left" vertical="top" wrapText="1"/>
    </xf>
    <xf numFmtId="0" fontId="59" fillId="0" borderId="42" xfId="0" applyFont="1" applyFill="1" applyBorder="1" applyAlignment="1" applyProtection="1">
      <alignment horizontal="center" vertical="center" wrapText="1"/>
    </xf>
    <xf numFmtId="0" fontId="5" fillId="0" borderId="0" xfId="5" applyFont="1" applyFill="1" applyBorder="1" applyAlignment="1" applyProtection="1">
      <alignment horizontal="right"/>
    </xf>
    <xf numFmtId="0" fontId="1" fillId="0" borderId="43" xfId="0" applyFont="1" applyFill="1" applyBorder="1" applyAlignment="1" applyProtection="1">
      <alignment horizontal="left" vertical="top" wrapText="1"/>
    </xf>
    <xf numFmtId="0" fontId="60" fillId="0" borderId="0" xfId="0" applyFont="1" applyFill="1" applyBorder="1" applyAlignment="1" applyProtection="1">
      <alignment horizontal="left"/>
    </xf>
    <xf numFmtId="0" fontId="60" fillId="0" borderId="0" xfId="0" applyFont="1" applyFill="1" applyBorder="1" applyAlignment="1" applyProtection="1">
      <alignment horizontal="left" vertical="center"/>
    </xf>
    <xf numFmtId="0" fontId="0" fillId="0" borderId="59" xfId="0" applyFill="1" applyBorder="1" applyProtection="1"/>
    <xf numFmtId="0" fontId="0" fillId="0" borderId="60" xfId="0" applyFill="1" applyBorder="1" applyProtection="1"/>
    <xf numFmtId="0" fontId="0" fillId="0" borderId="61" xfId="0" applyFill="1" applyBorder="1" applyProtection="1"/>
    <xf numFmtId="0" fontId="0" fillId="0" borderId="58" xfId="0" applyFill="1" applyBorder="1" applyAlignment="1" applyProtection="1"/>
    <xf numFmtId="0" fontId="0" fillId="0" borderId="57" xfId="0" applyFill="1" applyBorder="1" applyAlignment="1" applyProtection="1">
      <alignment horizontal="left"/>
    </xf>
    <xf numFmtId="0" fontId="14" fillId="0" borderId="0" xfId="0" applyFont="1" applyFill="1" applyBorder="1" applyAlignment="1" applyProtection="1">
      <alignment horizontal="left"/>
    </xf>
    <xf numFmtId="0" fontId="1" fillId="0" borderId="2" xfId="6" applyFont="1" applyFill="1" applyBorder="1" applyAlignment="1" applyProtection="1">
      <alignment horizontal="center"/>
    </xf>
    <xf numFmtId="0" fontId="5" fillId="0" borderId="0" xfId="6" applyFont="1" applyFill="1" applyBorder="1" applyAlignment="1" applyProtection="1">
      <alignment horizontal="left"/>
    </xf>
    <xf numFmtId="0" fontId="5" fillId="0" borderId="0" xfId="6" applyFill="1" applyBorder="1" applyAlignment="1" applyProtection="1">
      <alignment horizontal="left"/>
    </xf>
    <xf numFmtId="0" fontId="5" fillId="0" borderId="0" xfId="6" applyFill="1" applyBorder="1" applyAlignment="1" applyProtection="1">
      <alignment horizontal="center"/>
    </xf>
    <xf numFmtId="0" fontId="67" fillId="0" borderId="0" xfId="0" applyFont="1" applyFill="1" applyBorder="1" applyAlignment="1" applyProtection="1">
      <alignment horizontal="center"/>
    </xf>
    <xf numFmtId="1" fontId="3" fillId="0" borderId="0" xfId="0" applyNumberFormat="1" applyFont="1" applyFill="1" applyBorder="1" applyAlignment="1" applyProtection="1">
      <alignment horizontal="center" vertical="center"/>
    </xf>
    <xf numFmtId="0" fontId="0" fillId="0" borderId="57" xfId="0" applyFill="1" applyBorder="1" applyAlignment="1" applyProtection="1">
      <alignment horizontal="center"/>
    </xf>
    <xf numFmtId="0" fontId="3" fillId="0" borderId="58" xfId="6" applyFont="1" applyFill="1" applyBorder="1" applyAlignment="1" applyProtection="1">
      <alignment horizontal="left"/>
    </xf>
    <xf numFmtId="0" fontId="68" fillId="0" borderId="2" xfId="0" quotePrefix="1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/>
    <xf numFmtId="0" fontId="34" fillId="0" borderId="3" xfId="0" applyFont="1" applyFill="1" applyBorder="1" applyAlignment="1" applyProtection="1">
      <alignment horizontal="center"/>
    </xf>
    <xf numFmtId="0" fontId="48" fillId="0" borderId="2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167" fontId="0" fillId="0" borderId="2" xfId="0" applyNumberFormat="1" applyFill="1" applyBorder="1" applyAlignment="1" applyProtection="1">
      <alignment horizontal="center"/>
    </xf>
    <xf numFmtId="0" fontId="0" fillId="0" borderId="58" xfId="0" applyFill="1" applyBorder="1" applyAlignment="1" applyProtection="1">
      <alignment horizontal="left"/>
    </xf>
    <xf numFmtId="167" fontId="0" fillId="0" borderId="0" xfId="0" applyNumberFormat="1" applyFill="1" applyBorder="1" applyAlignment="1" applyProtection="1">
      <alignment horizontal="center"/>
    </xf>
    <xf numFmtId="0" fontId="3" fillId="0" borderId="58" xfId="0" applyFont="1" applyFill="1" applyBorder="1" applyAlignment="1" applyProtection="1">
      <alignment horizontal="left"/>
    </xf>
    <xf numFmtId="0" fontId="5" fillId="0" borderId="0" xfId="0" quotePrefix="1" applyFont="1" applyFill="1" applyBorder="1" applyAlignment="1" applyProtection="1">
      <alignment horizontal="center"/>
    </xf>
    <xf numFmtId="0" fontId="0" fillId="0" borderId="62" xfId="0" applyFill="1" applyBorder="1" applyAlignment="1" applyProtection="1">
      <alignment horizontal="left"/>
    </xf>
    <xf numFmtId="0" fontId="0" fillId="0" borderId="63" xfId="0" applyFill="1" applyBorder="1" applyAlignment="1" applyProtection="1">
      <alignment horizontal="center"/>
    </xf>
    <xf numFmtId="0" fontId="0" fillId="0" borderId="63" xfId="0" applyFill="1" applyBorder="1" applyAlignment="1" applyProtection="1">
      <alignment horizontal="right"/>
    </xf>
    <xf numFmtId="0" fontId="0" fillId="0" borderId="63" xfId="0" applyFill="1" applyBorder="1" applyAlignment="1" applyProtection="1">
      <alignment horizontal="left"/>
    </xf>
    <xf numFmtId="0" fontId="0" fillId="8" borderId="10" xfId="0" applyFill="1" applyBorder="1" applyAlignment="1" applyProtection="1">
      <alignment horizontal="left"/>
    </xf>
    <xf numFmtId="0" fontId="0" fillId="8" borderId="10" xfId="0" applyFill="1" applyBorder="1" applyAlignment="1" applyProtection="1">
      <alignment horizontal="right"/>
    </xf>
    <xf numFmtId="0" fontId="0" fillId="8" borderId="10" xfId="0" applyFill="1" applyBorder="1" applyAlignment="1" applyProtection="1">
      <alignment horizontal="center"/>
    </xf>
    <xf numFmtId="0" fontId="0" fillId="8" borderId="0" xfId="0" quotePrefix="1" applyFill="1" applyBorder="1" applyAlignment="1" applyProtection="1">
      <alignment horizontal="center"/>
    </xf>
    <xf numFmtId="9" fontId="0" fillId="8" borderId="0" xfId="0" applyNumberFormat="1" applyFill="1" applyBorder="1" applyAlignment="1" applyProtection="1">
      <alignment horizontal="center"/>
    </xf>
    <xf numFmtId="0" fontId="0" fillId="8" borderId="10" xfId="0" applyFill="1" applyBorder="1" applyProtection="1"/>
    <xf numFmtId="0" fontId="0" fillId="8" borderId="0" xfId="0" applyFill="1" applyBorder="1" applyProtection="1"/>
    <xf numFmtId="0" fontId="0" fillId="9" borderId="0" xfId="0" applyFill="1" applyProtection="1"/>
    <xf numFmtId="0" fontId="19" fillId="0" borderId="0" xfId="0" applyFont="1" applyBorder="1" applyAlignment="1" applyProtection="1">
      <alignment horizontal="left"/>
    </xf>
    <xf numFmtId="0" fontId="19" fillId="0" borderId="0" xfId="0" applyFont="1" applyFill="1" applyBorder="1" applyAlignment="1" applyProtection="1">
      <alignment horizontal="left"/>
    </xf>
    <xf numFmtId="0" fontId="52" fillId="0" borderId="0" xfId="3" applyFont="1" applyFill="1" applyBorder="1" applyAlignment="1" applyProtection="1">
      <alignment horizontal="left"/>
    </xf>
    <xf numFmtId="0" fontId="35" fillId="0" borderId="44" xfId="0" applyFont="1" applyBorder="1" applyAlignment="1" applyProtection="1">
      <alignment horizontal="right"/>
    </xf>
    <xf numFmtId="0" fontId="0" fillId="0" borderId="0" xfId="0" applyFill="1" applyAlignment="1" applyProtection="1">
      <alignment wrapText="1"/>
    </xf>
    <xf numFmtId="0" fontId="5" fillId="0" borderId="45" xfId="6" applyFill="1" applyBorder="1" applyAlignment="1" applyProtection="1">
      <alignment horizontal="left"/>
    </xf>
    <xf numFmtId="0" fontId="5" fillId="0" borderId="1" xfId="6" applyFill="1" applyBorder="1" applyAlignment="1" applyProtection="1">
      <alignment horizontal="left"/>
    </xf>
    <xf numFmtId="0" fontId="5" fillId="0" borderId="1" xfId="6" applyFill="1" applyBorder="1" applyAlignment="1" applyProtection="1">
      <alignment horizontal="center"/>
    </xf>
    <xf numFmtId="0" fontId="5" fillId="0" borderId="46" xfId="6" applyFill="1" applyBorder="1" applyAlignment="1" applyProtection="1">
      <alignment horizontal="left"/>
    </xf>
    <xf numFmtId="0" fontId="5" fillId="0" borderId="43" xfId="6" applyFill="1" applyBorder="1" applyAlignment="1" applyProtection="1">
      <alignment horizontal="left"/>
    </xf>
    <xf numFmtId="0" fontId="5" fillId="0" borderId="44" xfId="6" applyFill="1" applyBorder="1" applyAlignment="1" applyProtection="1">
      <alignment horizontal="left"/>
    </xf>
    <xf numFmtId="0" fontId="46" fillId="0" borderId="0" xfId="6" applyFont="1" applyFill="1" applyBorder="1" applyAlignment="1" applyProtection="1">
      <alignment horizontal="right"/>
    </xf>
    <xf numFmtId="0" fontId="5" fillId="0" borderId="44" xfId="6" applyFill="1" applyBorder="1" applyAlignment="1" applyProtection="1">
      <alignment horizontal="center"/>
    </xf>
    <xf numFmtId="0" fontId="4" fillId="0" borderId="43" xfId="6" applyFont="1" applyFill="1" applyBorder="1" applyAlignment="1" applyProtection="1">
      <alignment horizontal="center"/>
    </xf>
    <xf numFmtId="0" fontId="4" fillId="0" borderId="0" xfId="6" applyFont="1" applyFill="1" applyBorder="1" applyAlignment="1" applyProtection="1">
      <alignment horizontal="center"/>
    </xf>
    <xf numFmtId="0" fontId="4" fillId="0" borderId="44" xfId="6" applyFont="1" applyFill="1" applyBorder="1" applyAlignment="1" applyProtection="1">
      <alignment horizontal="center"/>
    </xf>
    <xf numFmtId="0" fontId="5" fillId="0" borderId="43" xfId="6" applyFill="1" applyBorder="1" applyAlignment="1" applyProtection="1">
      <alignment horizontal="center"/>
    </xf>
    <xf numFmtId="0" fontId="5" fillId="0" borderId="43" xfId="6" applyFont="1" applyFill="1" applyBorder="1" applyAlignment="1" applyProtection="1">
      <alignment horizontal="center"/>
    </xf>
    <xf numFmtId="0" fontId="5" fillId="0" borderId="0" xfId="6" applyFont="1" applyFill="1" applyBorder="1" applyAlignment="1" applyProtection="1">
      <alignment horizontal="center"/>
    </xf>
    <xf numFmtId="16" fontId="5" fillId="0" borderId="0" xfId="6" quotePrefix="1" applyNumberFormat="1" applyFont="1" applyFill="1" applyBorder="1" applyAlignment="1" applyProtection="1">
      <alignment horizontal="center"/>
    </xf>
    <xf numFmtId="0" fontId="2" fillId="0" borderId="0" xfId="3" applyFill="1" applyBorder="1" applyAlignment="1" applyProtection="1">
      <alignment horizontal="center"/>
    </xf>
    <xf numFmtId="0" fontId="8" fillId="7" borderId="2" xfId="0" applyFont="1" applyFill="1" applyBorder="1" applyAlignment="1" applyProtection="1">
      <alignment horizontal="center"/>
      <protection locked="0"/>
    </xf>
    <xf numFmtId="0" fontId="61" fillId="0" borderId="0" xfId="3" applyFont="1" applyFill="1" applyBorder="1" applyAlignment="1" applyProtection="1"/>
    <xf numFmtId="38" fontId="1" fillId="0" borderId="0" xfId="2" applyNumberFormat="1" applyFont="1" applyFill="1" applyBorder="1" applyAlignment="1" applyProtection="1">
      <alignment horizontal="center"/>
    </xf>
    <xf numFmtId="0" fontId="1" fillId="7" borderId="2" xfId="0" applyFont="1" applyFill="1" applyBorder="1" applyAlignment="1" applyProtection="1">
      <alignment horizontal="center" vertical="center" wrapText="1"/>
      <protection locked="0"/>
    </xf>
    <xf numFmtId="0" fontId="69" fillId="0" borderId="0" xfId="0" applyFont="1" applyFill="1" applyBorder="1" applyAlignment="1" applyProtection="1">
      <alignment horizontal="left"/>
    </xf>
    <xf numFmtId="0" fontId="35" fillId="10" borderId="2" xfId="0" applyFont="1" applyFill="1" applyBorder="1" applyAlignment="1" applyProtection="1">
      <alignment horizontal="center"/>
    </xf>
    <xf numFmtId="165" fontId="35" fillId="10" borderId="2" xfId="0" applyNumberFormat="1" applyFont="1" applyFill="1" applyBorder="1" applyAlignment="1" applyProtection="1">
      <alignment horizontal="center"/>
    </xf>
    <xf numFmtId="0" fontId="5" fillId="0" borderId="0" xfId="5" applyAlignment="1" applyProtection="1">
      <alignment horizontal="center"/>
    </xf>
    <xf numFmtId="0" fontId="62" fillId="0" borderId="0" xfId="5" applyFont="1" applyAlignment="1" applyProtection="1">
      <alignment horizontal="center"/>
    </xf>
    <xf numFmtId="0" fontId="5" fillId="0" borderId="0" xfId="5" applyProtection="1"/>
    <xf numFmtId="0" fontId="5" fillId="0" borderId="0" xfId="5" applyAlignment="1" applyProtection="1">
      <alignment horizontal="right"/>
    </xf>
    <xf numFmtId="0" fontId="3" fillId="0" borderId="0" xfId="5" applyFont="1" applyAlignment="1" applyProtection="1">
      <alignment horizontal="right"/>
    </xf>
    <xf numFmtId="4" fontId="5" fillId="0" borderId="2" xfId="5" applyNumberFormat="1" applyBorder="1" applyAlignment="1" applyProtection="1">
      <alignment horizontal="center"/>
    </xf>
    <xf numFmtId="0" fontId="3" fillId="0" borderId="0" xfId="5" applyFont="1" applyAlignment="1">
      <alignment horizontal="right"/>
    </xf>
    <xf numFmtId="4" fontId="5" fillId="0" borderId="0" xfId="5" applyNumberFormat="1" applyBorder="1" applyAlignment="1" applyProtection="1">
      <alignment horizontal="center"/>
    </xf>
    <xf numFmtId="0" fontId="70" fillId="11" borderId="0" xfId="5" applyFont="1" applyFill="1" applyAlignment="1" applyProtection="1">
      <alignment horizontal="right"/>
    </xf>
    <xf numFmtId="0" fontId="63" fillId="11" borderId="0" xfId="5" applyFont="1" applyFill="1" applyAlignment="1" applyProtection="1">
      <alignment horizontal="right"/>
    </xf>
    <xf numFmtId="4" fontId="5" fillId="11" borderId="0" xfId="5" applyNumberFormat="1" applyFill="1" applyBorder="1" applyAlignment="1" applyProtection="1">
      <alignment horizontal="center"/>
    </xf>
    <xf numFmtId="0" fontId="71" fillId="0" borderId="0" xfId="5" applyFont="1" applyAlignment="1" applyProtection="1">
      <alignment horizontal="right"/>
    </xf>
    <xf numFmtId="0" fontId="64" fillId="0" borderId="0" xfId="5" applyFont="1" applyAlignment="1" applyProtection="1">
      <alignment horizontal="right"/>
    </xf>
    <xf numFmtId="0" fontId="5" fillId="0" borderId="0" xfId="5" applyBorder="1" applyAlignment="1" applyProtection="1">
      <alignment horizontal="center"/>
    </xf>
    <xf numFmtId="0" fontId="70" fillId="0" borderId="0" xfId="5" applyFont="1" applyFill="1" applyAlignment="1" applyProtection="1">
      <alignment horizontal="right"/>
    </xf>
    <xf numFmtId="0" fontId="5" fillId="0" borderId="0" xfId="5" applyFont="1" applyAlignment="1" applyProtection="1">
      <alignment horizontal="left"/>
    </xf>
    <xf numFmtId="4" fontId="5" fillId="0" borderId="0" xfId="5" applyNumberFormat="1" applyAlignment="1" applyProtection="1">
      <alignment horizontal="center"/>
    </xf>
    <xf numFmtId="0" fontId="1" fillId="0" borderId="0" xfId="5" applyFont="1" applyAlignment="1" applyProtection="1">
      <alignment horizontal="center"/>
    </xf>
    <xf numFmtId="0" fontId="65" fillId="0" borderId="0" xfId="5" applyFont="1" applyAlignment="1" applyProtection="1">
      <alignment horizontal="left" vertical="top"/>
    </xf>
    <xf numFmtId="0" fontId="47" fillId="0" borderId="0" xfId="5" applyFont="1" applyAlignment="1" applyProtection="1">
      <alignment horizontal="right" vertical="top"/>
    </xf>
    <xf numFmtId="0" fontId="48" fillId="0" borderId="0" xfId="5" applyFont="1" applyAlignment="1" applyProtection="1">
      <alignment horizontal="left"/>
    </xf>
    <xf numFmtId="0" fontId="35" fillId="0" borderId="0" xfId="5" applyFont="1" applyAlignment="1" applyProtection="1">
      <alignment horizontal="left" vertical="top"/>
    </xf>
    <xf numFmtId="0" fontId="47" fillId="0" borderId="0" xfId="5" quotePrefix="1" applyFont="1" applyAlignment="1" applyProtection="1">
      <alignment horizontal="center" vertical="top"/>
    </xf>
    <xf numFmtId="0" fontId="1" fillId="0" borderId="0" xfId="5" applyFont="1" applyAlignment="1" applyProtection="1">
      <alignment horizontal="right"/>
    </xf>
    <xf numFmtId="0" fontId="5" fillId="0" borderId="0" xfId="5" applyFont="1" applyProtection="1"/>
    <xf numFmtId="0" fontId="5" fillId="11" borderId="0" xfId="5" applyFill="1" applyAlignment="1" applyProtection="1">
      <alignment horizontal="center"/>
    </xf>
    <xf numFmtId="0" fontId="35" fillId="7" borderId="29" xfId="0" applyFont="1" applyFill="1" applyBorder="1" applyAlignment="1" applyProtection="1">
      <alignment horizontal="center"/>
      <protection locked="0"/>
    </xf>
    <xf numFmtId="2" fontId="35" fillId="0" borderId="47" xfId="0" applyNumberFormat="1" applyFont="1" applyFill="1" applyBorder="1" applyAlignment="1" applyProtection="1">
      <alignment horizontal="center"/>
    </xf>
    <xf numFmtId="0" fontId="35" fillId="0" borderId="4" xfId="0" applyFont="1" applyFill="1" applyBorder="1" applyAlignment="1" applyProtection="1">
      <alignment horizontal="center"/>
      <protection locked="0"/>
    </xf>
    <xf numFmtId="0" fontId="5" fillId="0" borderId="48" xfId="6" applyFont="1" applyFill="1" applyBorder="1" applyAlignment="1" applyProtection="1">
      <alignment horizontal="center"/>
    </xf>
    <xf numFmtId="0" fontId="5" fillId="0" borderId="3" xfId="6" applyFill="1" applyBorder="1" applyAlignment="1" applyProtection="1">
      <alignment horizontal="left"/>
    </xf>
    <xf numFmtId="0" fontId="5" fillId="0" borderId="3" xfId="6" applyFont="1" applyFill="1" applyBorder="1" applyAlignment="1" applyProtection="1">
      <alignment horizontal="center"/>
    </xf>
    <xf numFmtId="0" fontId="5" fillId="0" borderId="49" xfId="6" applyFill="1" applyBorder="1" applyAlignment="1" applyProtection="1">
      <alignment horizontal="center"/>
    </xf>
    <xf numFmtId="0" fontId="0" fillId="0" borderId="58" xfId="0" applyFill="1" applyBorder="1" applyProtection="1"/>
    <xf numFmtId="0" fontId="0" fillId="0" borderId="62" xfId="0" applyFill="1" applyBorder="1" applyProtection="1"/>
    <xf numFmtId="0" fontId="0" fillId="0" borderId="63" xfId="0" applyFill="1" applyBorder="1" applyProtection="1"/>
    <xf numFmtId="0" fontId="5" fillId="0" borderId="0" xfId="0" applyFont="1" applyFill="1" applyBorder="1" applyAlignment="1" applyProtection="1"/>
    <xf numFmtId="0" fontId="3" fillId="11" borderId="0" xfId="5" applyFont="1" applyFill="1" applyAlignment="1" applyProtection="1">
      <alignment horizontal="right"/>
    </xf>
    <xf numFmtId="4" fontId="5" fillId="11" borderId="2" xfId="5" applyNumberFormat="1" applyFill="1" applyBorder="1" applyAlignment="1" applyProtection="1">
      <alignment horizontal="center"/>
    </xf>
    <xf numFmtId="1" fontId="67" fillId="4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Protection="1">
      <protection locked="0"/>
    </xf>
    <xf numFmtId="0" fontId="5" fillId="0" borderId="0" xfId="0" applyFont="1" applyBorder="1" applyAlignment="1" applyProtection="1">
      <alignment horizontal="left"/>
    </xf>
    <xf numFmtId="0" fontId="0" fillId="0" borderId="0" xfId="0" applyFill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center"/>
    </xf>
    <xf numFmtId="0" fontId="73" fillId="9" borderId="0" xfId="0" applyFont="1" applyFill="1" applyProtection="1"/>
    <xf numFmtId="0" fontId="0" fillId="9" borderId="0" xfId="0" applyFill="1" applyBorder="1" applyAlignment="1" applyProtection="1">
      <alignment horizontal="left"/>
    </xf>
    <xf numFmtId="0" fontId="5" fillId="9" borderId="0" xfId="0" applyFont="1" applyFill="1" applyBorder="1" applyAlignment="1" applyProtection="1">
      <alignment horizontal="center"/>
    </xf>
    <xf numFmtId="0" fontId="50" fillId="0" borderId="0" xfId="0" applyFont="1" applyFill="1" applyBorder="1" applyAlignment="1" applyProtection="1">
      <alignment horizontal="center"/>
    </xf>
    <xf numFmtId="0" fontId="62" fillId="0" borderId="0" xfId="5" applyFont="1" applyAlignment="1" applyProtection="1">
      <alignment horizontal="center"/>
    </xf>
    <xf numFmtId="2" fontId="47" fillId="0" borderId="50" xfId="5" applyNumberFormat="1" applyFont="1" applyBorder="1" applyAlignment="1" applyProtection="1">
      <alignment horizontal="center" vertical="center"/>
    </xf>
    <xf numFmtId="0" fontId="5" fillId="0" borderId="51" xfId="5" applyFont="1" applyBorder="1" applyAlignment="1" applyProtection="1">
      <alignment horizontal="center" vertical="center"/>
    </xf>
    <xf numFmtId="0" fontId="5" fillId="0" borderId="52" xfId="5" applyFont="1" applyBorder="1" applyAlignment="1" applyProtection="1">
      <alignment horizontal="center" vertical="center"/>
    </xf>
    <xf numFmtId="0" fontId="72" fillId="0" borderId="0" xfId="0" applyFont="1" applyBorder="1" applyAlignment="1" applyProtection="1">
      <alignment horizontal="center" vertical="center" wrapText="1"/>
    </xf>
    <xf numFmtId="0" fontId="72" fillId="0" borderId="7" xfId="0" applyFont="1" applyBorder="1" applyAlignment="1" applyProtection="1">
      <alignment horizontal="center" vertical="center" wrapText="1"/>
    </xf>
    <xf numFmtId="0" fontId="43" fillId="0" borderId="0" xfId="0" applyFont="1" applyBorder="1" applyAlignment="1" applyProtection="1">
      <alignment horizontal="center" vertical="top" wrapText="1"/>
    </xf>
    <xf numFmtId="0" fontId="43" fillId="0" borderId="0" xfId="0" applyFont="1" applyBorder="1" applyAlignment="1" applyProtection="1">
      <alignment horizontal="center" vertical="top"/>
    </xf>
    <xf numFmtId="0" fontId="43" fillId="0" borderId="7" xfId="0" applyFont="1" applyBorder="1" applyAlignment="1" applyProtection="1">
      <alignment horizontal="center" vertical="top"/>
    </xf>
    <xf numFmtId="0" fontId="5" fillId="0" borderId="0" xfId="0" applyFont="1" applyBorder="1" applyAlignment="1" applyProtection="1">
      <alignment horizontal="left"/>
    </xf>
    <xf numFmtId="0" fontId="2" fillId="0" borderId="0" xfId="3" applyBorder="1" applyAlignment="1" applyProtection="1">
      <alignment horizontal="left"/>
      <protection locked="0"/>
    </xf>
    <xf numFmtId="0" fontId="5" fillId="7" borderId="53" xfId="0" applyFont="1" applyFill="1" applyBorder="1" applyAlignment="1" applyProtection="1">
      <alignment horizontal="left"/>
      <protection locked="0"/>
    </xf>
    <xf numFmtId="0" fontId="5" fillId="7" borderId="54" xfId="0" applyFont="1" applyFill="1" applyBorder="1" applyAlignment="1" applyProtection="1">
      <alignment horizontal="left"/>
      <protection locked="0"/>
    </xf>
    <xf numFmtId="0" fontId="5" fillId="7" borderId="55" xfId="0" applyFont="1" applyFill="1" applyBorder="1" applyAlignment="1" applyProtection="1">
      <alignment horizontal="left"/>
      <protection locked="0"/>
    </xf>
    <xf numFmtId="0" fontId="2" fillId="0" borderId="0" xfId="3" applyFont="1" applyBorder="1" applyAlignment="1" applyProtection="1">
      <alignment horizontal="left"/>
      <protection locked="0"/>
    </xf>
    <xf numFmtId="0" fontId="15" fillId="7" borderId="53" xfId="0" applyFont="1" applyFill="1" applyBorder="1" applyAlignment="1" applyProtection="1">
      <alignment horizontal="left"/>
      <protection locked="0"/>
    </xf>
    <xf numFmtId="0" fontId="15" fillId="7" borderId="55" xfId="0" applyFont="1" applyFill="1" applyBorder="1" applyAlignment="1" applyProtection="1">
      <alignment horizontal="left"/>
      <protection locked="0"/>
    </xf>
    <xf numFmtId="0" fontId="30" fillId="0" borderId="0" xfId="0" applyFont="1" applyBorder="1" applyAlignment="1" applyProtection="1">
      <alignment horizontal="center"/>
    </xf>
    <xf numFmtId="0" fontId="31" fillId="0" borderId="0" xfId="0" applyFont="1" applyFill="1" applyBorder="1" applyAlignment="1" applyProtection="1">
      <alignment horizontal="center" vertical="center"/>
    </xf>
    <xf numFmtId="0" fontId="51" fillId="0" borderId="0" xfId="0" applyFont="1" applyFill="1" applyBorder="1" applyAlignment="1" applyProtection="1">
      <alignment horizontal="center"/>
    </xf>
    <xf numFmtId="0" fontId="5" fillId="0" borderId="58" xfId="0" applyFont="1" applyFill="1" applyBorder="1" applyAlignment="1" applyProtection="1"/>
    <xf numFmtId="0" fontId="0" fillId="0" borderId="0" xfId="0" applyFill="1" applyAlignment="1" applyProtection="1"/>
    <xf numFmtId="0" fontId="4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left" wrapText="1"/>
    </xf>
    <xf numFmtId="0" fontId="0" fillId="0" borderId="0" xfId="0" applyFill="1" applyAlignment="1" applyProtection="1">
      <alignment wrapText="1"/>
    </xf>
    <xf numFmtId="0" fontId="0" fillId="0" borderId="22" xfId="0" applyFill="1" applyBorder="1" applyAlignment="1" applyProtection="1">
      <alignment wrapText="1"/>
    </xf>
    <xf numFmtId="0" fontId="5" fillId="0" borderId="21" xfId="0" applyFont="1" applyFill="1" applyBorder="1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0" fillId="0" borderId="44" xfId="0" applyFill="1" applyBorder="1" applyAlignment="1" applyProtection="1">
      <alignment horizontal="right"/>
    </xf>
    <xf numFmtId="0" fontId="19" fillId="0" borderId="3" xfId="0" applyFont="1" applyFill="1" applyBorder="1" applyAlignment="1" applyProtection="1">
      <alignment horizontal="center"/>
    </xf>
    <xf numFmtId="0" fontId="45" fillId="0" borderId="1" xfId="0" applyFont="1" applyFill="1" applyBorder="1" applyAlignment="1" applyProtection="1">
      <alignment horizontal="center" wrapText="1"/>
    </xf>
    <xf numFmtId="0" fontId="45" fillId="0" borderId="0" xfId="0" applyFont="1" applyFill="1" applyBorder="1" applyAlignment="1" applyProtection="1">
      <alignment horizontal="center" wrapText="1"/>
    </xf>
    <xf numFmtId="0" fontId="5" fillId="0" borderId="0" xfId="0" applyFont="1" applyFill="1" applyBorder="1" applyAlignment="1" applyProtection="1">
      <alignment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0" fontId="32" fillId="0" borderId="9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31" fillId="0" borderId="31" xfId="0" applyFont="1" applyFill="1" applyBorder="1" applyAlignment="1" applyProtection="1">
      <alignment horizontal="center" vertical="center"/>
    </xf>
    <xf numFmtId="0" fontId="32" fillId="0" borderId="15" xfId="0" applyFont="1" applyFill="1" applyBorder="1" applyAlignment="1" applyProtection="1">
      <alignment horizontal="center" vertical="center"/>
    </xf>
    <xf numFmtId="0" fontId="32" fillId="0" borderId="16" xfId="0" applyFont="1" applyFill="1" applyBorder="1" applyAlignment="1" applyProtection="1">
      <alignment horizontal="center" vertical="center"/>
    </xf>
    <xf numFmtId="0" fontId="32" fillId="0" borderId="17" xfId="0" applyFont="1" applyFill="1" applyBorder="1" applyAlignment="1" applyProtection="1">
      <alignment horizontal="center" vertical="center"/>
    </xf>
    <xf numFmtId="0" fontId="32" fillId="0" borderId="18" xfId="0" applyFont="1" applyFill="1" applyBorder="1" applyAlignment="1" applyProtection="1">
      <alignment horizontal="center" vertical="center"/>
    </xf>
    <xf numFmtId="0" fontId="32" fillId="0" borderId="5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horizontal="center" vertical="top" textRotation="27"/>
    </xf>
    <xf numFmtId="0" fontId="15" fillId="0" borderId="0" xfId="0" applyFont="1" applyFill="1" applyBorder="1" applyAlignment="1" applyProtection="1">
      <alignment horizontal="center" vertical="top" textRotation="27"/>
    </xf>
    <xf numFmtId="0" fontId="22" fillId="0" borderId="44" xfId="0" applyFont="1" applyFill="1" applyBorder="1" applyAlignment="1" applyProtection="1">
      <alignment horizontal="center" vertical="center" wrapText="1"/>
    </xf>
    <xf numFmtId="0" fontId="44" fillId="0" borderId="0" xfId="0" applyFont="1" applyFill="1" applyBorder="1" applyAlignment="1" applyProtection="1">
      <alignment horizontal="center" vertical="center" wrapText="1"/>
    </xf>
    <xf numFmtId="0" fontId="5" fillId="0" borderId="43" xfId="0" applyFont="1" applyFill="1" applyBorder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0" fillId="0" borderId="5" xfId="0" applyBorder="1" applyAlignment="1" applyProtection="1">
      <alignment wrapText="1"/>
    </xf>
  </cellXfs>
  <cellStyles count="8">
    <cellStyle name="Comma" xfId="1" builtinId="3"/>
    <cellStyle name="Comma 2" xfId="2" xr:uid="{00000000-0005-0000-0000-000001000000}"/>
    <cellStyle name="Hyperlink" xfId="3" builtinId="8"/>
    <cellStyle name="Normal" xfId="0" builtinId="0"/>
    <cellStyle name="Normal 2" xfId="4" xr:uid="{00000000-0005-0000-0000-000004000000}"/>
    <cellStyle name="Normal 3" xfId="5" xr:uid="{00000000-0005-0000-0000-000005000000}"/>
    <cellStyle name="Normal_SWRWKSHT" xfId="6" xr:uid="{00000000-0005-0000-0000-000006000000}"/>
    <cellStyle name="Percent" xfId="7" builtinId="5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rgb="FFCC66FF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123825</xdr:colOff>
      <xdr:row>39</xdr:row>
      <xdr:rowOff>142875</xdr:rowOff>
    </xdr:from>
    <xdr:to>
      <xdr:col>7</xdr:col>
      <xdr:colOff>123825</xdr:colOff>
      <xdr:row>40</xdr:row>
      <xdr:rowOff>133350</xdr:rowOff>
    </xdr:to>
    <xdr:sp macro="" textlink="">
      <xdr:nvSpPr>
        <xdr:cNvPr id="22579" name="Line 11">
          <a:extLst>
            <a:ext uri="{FF2B5EF4-FFF2-40B4-BE49-F238E27FC236}">
              <a16:creationId xmlns:a16="http://schemas.microsoft.com/office/drawing/2014/main" id="{00000000-0008-0000-0200-000033580000}"/>
            </a:ext>
          </a:extLst>
        </xdr:cNvPr>
        <xdr:cNvSpPr>
          <a:spLocks noChangeShapeType="1"/>
        </xdr:cNvSpPr>
      </xdr:nvSpPr>
      <xdr:spPr bwMode="auto">
        <a:xfrm>
          <a:off x="3409950" y="7077075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sm" len="sm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438150</xdr:colOff>
          <xdr:row>44</xdr:row>
          <xdr:rowOff>19050</xdr:rowOff>
        </xdr:from>
        <xdr:to>
          <xdr:col>5</xdr:col>
          <xdr:colOff>561975</xdr:colOff>
          <xdr:row>44</xdr:row>
          <xdr:rowOff>142875</xdr:rowOff>
        </xdr:to>
        <xdr:sp macro="" textlink="">
          <xdr:nvSpPr>
            <xdr:cNvPr id="22531" name="Picture 1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2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523875</xdr:colOff>
          <xdr:row>44</xdr:row>
          <xdr:rowOff>38100</xdr:rowOff>
        </xdr:from>
        <xdr:to>
          <xdr:col>7</xdr:col>
          <xdr:colOff>38100</xdr:colOff>
          <xdr:row>45</xdr:row>
          <xdr:rowOff>0</xdr:rowOff>
        </xdr:to>
        <xdr:sp macro="" textlink="">
          <xdr:nvSpPr>
            <xdr:cNvPr id="22532" name="Picture 1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2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28</xdr:row>
      <xdr:rowOff>0</xdr:rowOff>
    </xdr:from>
    <xdr:to>
      <xdr:col>4</xdr:col>
      <xdr:colOff>304800</xdr:colOff>
      <xdr:row>28</xdr:row>
      <xdr:rowOff>0</xdr:rowOff>
    </xdr:to>
    <xdr:sp macro="" textlink="">
      <xdr:nvSpPr>
        <xdr:cNvPr id="24876" name="Line 3">
          <a:extLst>
            <a:ext uri="{FF2B5EF4-FFF2-40B4-BE49-F238E27FC236}">
              <a16:creationId xmlns:a16="http://schemas.microsoft.com/office/drawing/2014/main" id="{00000000-0008-0000-0500-00002C610000}"/>
            </a:ext>
          </a:extLst>
        </xdr:cNvPr>
        <xdr:cNvSpPr>
          <a:spLocks noChangeShapeType="1"/>
        </xdr:cNvSpPr>
      </xdr:nvSpPr>
      <xdr:spPr bwMode="auto">
        <a:xfrm>
          <a:off x="2400300" y="4762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304800</xdr:colOff>
      <xdr:row>11</xdr:row>
      <xdr:rowOff>28575</xdr:rowOff>
    </xdr:from>
    <xdr:to>
      <xdr:col>8</xdr:col>
      <xdr:colOff>209550</xdr:colOff>
      <xdr:row>14</xdr:row>
      <xdr:rowOff>28575</xdr:rowOff>
    </xdr:to>
    <xdr:sp macro="" textlink="">
      <xdr:nvSpPr>
        <xdr:cNvPr id="24877" name="Line 4">
          <a:extLst>
            <a:ext uri="{FF2B5EF4-FFF2-40B4-BE49-F238E27FC236}">
              <a16:creationId xmlns:a16="http://schemas.microsoft.com/office/drawing/2014/main" id="{00000000-0008-0000-0500-00002D610000}"/>
            </a:ext>
          </a:extLst>
        </xdr:cNvPr>
        <xdr:cNvSpPr>
          <a:spLocks noChangeShapeType="1"/>
        </xdr:cNvSpPr>
      </xdr:nvSpPr>
      <xdr:spPr bwMode="auto">
        <a:xfrm flipH="1">
          <a:off x="4229100" y="1943100"/>
          <a:ext cx="514350" cy="485775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219075</xdr:colOff>
      <xdr:row>11</xdr:row>
      <xdr:rowOff>38100</xdr:rowOff>
    </xdr:from>
    <xdr:to>
      <xdr:col>9</xdr:col>
      <xdr:colOff>190500</xdr:colOff>
      <xdr:row>11</xdr:row>
      <xdr:rowOff>38100</xdr:rowOff>
    </xdr:to>
    <xdr:sp macro="" textlink="">
      <xdr:nvSpPr>
        <xdr:cNvPr id="24878" name="Line 5">
          <a:extLst>
            <a:ext uri="{FF2B5EF4-FFF2-40B4-BE49-F238E27FC236}">
              <a16:creationId xmlns:a16="http://schemas.microsoft.com/office/drawing/2014/main" id="{00000000-0008-0000-0500-00002E610000}"/>
            </a:ext>
          </a:extLst>
        </xdr:cNvPr>
        <xdr:cNvSpPr>
          <a:spLocks noChangeShapeType="1"/>
        </xdr:cNvSpPr>
      </xdr:nvSpPr>
      <xdr:spPr bwMode="auto">
        <a:xfrm>
          <a:off x="4752975" y="1952625"/>
          <a:ext cx="581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11</xdr:row>
      <xdr:rowOff>28575</xdr:rowOff>
    </xdr:from>
    <xdr:to>
      <xdr:col>10</xdr:col>
      <xdr:colOff>28575</xdr:colOff>
      <xdr:row>13</xdr:row>
      <xdr:rowOff>152400</xdr:rowOff>
    </xdr:to>
    <xdr:sp macro="" textlink="">
      <xdr:nvSpPr>
        <xdr:cNvPr id="24879" name="Line 6">
          <a:extLst>
            <a:ext uri="{FF2B5EF4-FFF2-40B4-BE49-F238E27FC236}">
              <a16:creationId xmlns:a16="http://schemas.microsoft.com/office/drawing/2014/main" id="{00000000-0008-0000-0500-00002F610000}"/>
            </a:ext>
          </a:extLst>
        </xdr:cNvPr>
        <xdr:cNvSpPr>
          <a:spLocks noChangeShapeType="1"/>
        </xdr:cNvSpPr>
      </xdr:nvSpPr>
      <xdr:spPr bwMode="auto">
        <a:xfrm>
          <a:off x="5343525" y="1943100"/>
          <a:ext cx="438150" cy="447675"/>
        </a:xfrm>
        <a:prstGeom prst="line">
          <a:avLst/>
        </a:prstGeom>
        <a:noFill/>
        <a:ln w="1587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400050</xdr:colOff>
      <xdr:row>11</xdr:row>
      <xdr:rowOff>28575</xdr:rowOff>
    </xdr:from>
    <xdr:to>
      <xdr:col>8</xdr:col>
      <xdr:colOff>200025</xdr:colOff>
      <xdr:row>14</xdr:row>
      <xdr:rowOff>38100</xdr:rowOff>
    </xdr:to>
    <xdr:sp macro="" textlink="">
      <xdr:nvSpPr>
        <xdr:cNvPr id="24880" name="Line 7">
          <a:extLst>
            <a:ext uri="{FF2B5EF4-FFF2-40B4-BE49-F238E27FC236}">
              <a16:creationId xmlns:a16="http://schemas.microsoft.com/office/drawing/2014/main" id="{00000000-0008-0000-0500-000030610000}"/>
            </a:ext>
          </a:extLst>
        </xdr:cNvPr>
        <xdr:cNvSpPr>
          <a:spLocks noChangeShapeType="1"/>
        </xdr:cNvSpPr>
      </xdr:nvSpPr>
      <xdr:spPr bwMode="auto">
        <a:xfrm flipH="1">
          <a:off x="3714750" y="1943100"/>
          <a:ext cx="1019175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200025</xdr:colOff>
      <xdr:row>11</xdr:row>
      <xdr:rowOff>28575</xdr:rowOff>
    </xdr:from>
    <xdr:to>
      <xdr:col>11</xdr:col>
      <xdr:colOff>28575</xdr:colOff>
      <xdr:row>13</xdr:row>
      <xdr:rowOff>161925</xdr:rowOff>
    </xdr:to>
    <xdr:sp macro="" textlink="">
      <xdr:nvSpPr>
        <xdr:cNvPr id="24881" name="Line 8">
          <a:extLst>
            <a:ext uri="{FF2B5EF4-FFF2-40B4-BE49-F238E27FC236}">
              <a16:creationId xmlns:a16="http://schemas.microsoft.com/office/drawing/2014/main" id="{00000000-0008-0000-0500-000031610000}"/>
            </a:ext>
          </a:extLst>
        </xdr:cNvPr>
        <xdr:cNvSpPr>
          <a:spLocks noChangeShapeType="1"/>
        </xdr:cNvSpPr>
      </xdr:nvSpPr>
      <xdr:spPr bwMode="auto">
        <a:xfrm>
          <a:off x="5343525" y="1943100"/>
          <a:ext cx="10477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390525</xdr:colOff>
      <xdr:row>13</xdr:row>
      <xdr:rowOff>161925</xdr:rowOff>
    </xdr:from>
    <xdr:to>
      <xdr:col>11</xdr:col>
      <xdr:colOff>28575</xdr:colOff>
      <xdr:row>14</xdr:row>
      <xdr:rowOff>38100</xdr:rowOff>
    </xdr:to>
    <xdr:sp macro="" textlink="">
      <xdr:nvSpPr>
        <xdr:cNvPr id="24882" name="Line 9">
          <a:extLst>
            <a:ext uri="{FF2B5EF4-FFF2-40B4-BE49-F238E27FC236}">
              <a16:creationId xmlns:a16="http://schemas.microsoft.com/office/drawing/2014/main" id="{00000000-0008-0000-0500-000032610000}"/>
            </a:ext>
          </a:extLst>
        </xdr:cNvPr>
        <xdr:cNvSpPr>
          <a:spLocks noChangeShapeType="1"/>
        </xdr:cNvSpPr>
      </xdr:nvSpPr>
      <xdr:spPr bwMode="auto">
        <a:xfrm flipV="1">
          <a:off x="3705225" y="2400300"/>
          <a:ext cx="2686050" cy="38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171450</xdr:colOff>
      <xdr:row>10</xdr:row>
      <xdr:rowOff>9525</xdr:rowOff>
    </xdr:from>
    <xdr:to>
      <xdr:col>9</xdr:col>
      <xdr:colOff>219075</xdr:colOff>
      <xdr:row>11</xdr:row>
      <xdr:rowOff>28575</xdr:rowOff>
    </xdr:to>
    <xdr:sp macro="" textlink="">
      <xdr:nvSpPr>
        <xdr:cNvPr id="24883" name="AutoShape 11">
          <a:extLst>
            <a:ext uri="{FF2B5EF4-FFF2-40B4-BE49-F238E27FC236}">
              <a16:creationId xmlns:a16="http://schemas.microsoft.com/office/drawing/2014/main" id="{00000000-0008-0000-0500-000033610000}"/>
            </a:ext>
          </a:extLst>
        </xdr:cNvPr>
        <xdr:cNvSpPr>
          <a:spLocks noChangeArrowheads="1"/>
        </xdr:cNvSpPr>
      </xdr:nvSpPr>
      <xdr:spPr bwMode="auto">
        <a:xfrm>
          <a:off x="5314950" y="1762125"/>
          <a:ext cx="47625" cy="180975"/>
        </a:xfrm>
        <a:prstGeom prst="leftArrowCallout">
          <a:avLst>
            <a:gd name="adj1" fmla="val 95000"/>
            <a:gd name="adj2" fmla="val 90004"/>
            <a:gd name="adj3" fmla="val 16667"/>
            <a:gd name="adj4" fmla="val 6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485775</xdr:colOff>
      <xdr:row>13</xdr:row>
      <xdr:rowOff>19050</xdr:rowOff>
    </xdr:from>
    <xdr:to>
      <xdr:col>9</xdr:col>
      <xdr:colOff>504825</xdr:colOff>
      <xdr:row>13</xdr:row>
      <xdr:rowOff>28575</xdr:rowOff>
    </xdr:to>
    <xdr:cxnSp macro="">
      <xdr:nvCxnSpPr>
        <xdr:cNvPr id="24884" name="Straight Arrow Connector 12">
          <a:extLst>
            <a:ext uri="{FF2B5EF4-FFF2-40B4-BE49-F238E27FC236}">
              <a16:creationId xmlns:a16="http://schemas.microsoft.com/office/drawing/2014/main" id="{00000000-0008-0000-0500-000034610000}"/>
            </a:ext>
          </a:extLst>
        </xdr:cNvPr>
        <xdr:cNvCxnSpPr>
          <a:cxnSpLocks noChangeShapeType="1"/>
        </xdr:cNvCxnSpPr>
      </xdr:nvCxnSpPr>
      <xdr:spPr bwMode="auto">
        <a:xfrm>
          <a:off x="4410075" y="2257425"/>
          <a:ext cx="1238250" cy="9525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10</xdr:col>
      <xdr:colOff>333375</xdr:colOff>
      <xdr:row>11</xdr:row>
      <xdr:rowOff>0</xdr:rowOff>
    </xdr:from>
    <xdr:to>
      <xdr:col>10</xdr:col>
      <xdr:colOff>333375</xdr:colOff>
      <xdr:row>13</xdr:row>
      <xdr:rowOff>152400</xdr:rowOff>
    </xdr:to>
    <xdr:cxnSp macro="">
      <xdr:nvCxnSpPr>
        <xdr:cNvPr id="24885" name="Straight Arrow Connector 11">
          <a:extLst>
            <a:ext uri="{FF2B5EF4-FFF2-40B4-BE49-F238E27FC236}">
              <a16:creationId xmlns:a16="http://schemas.microsoft.com/office/drawing/2014/main" id="{00000000-0008-0000-0500-000035610000}"/>
            </a:ext>
          </a:extLst>
        </xdr:cNvPr>
        <xdr:cNvCxnSpPr>
          <a:cxnSpLocks noChangeShapeType="1"/>
        </xdr:cNvCxnSpPr>
      </xdr:nvCxnSpPr>
      <xdr:spPr bwMode="auto">
        <a:xfrm rot="5400000" flipH="1" flipV="1">
          <a:off x="5848350" y="2152650"/>
          <a:ext cx="476250" cy="0"/>
        </a:xfrm>
        <a:prstGeom prst="straightConnector1">
          <a:avLst/>
        </a:prstGeom>
        <a:noFill/>
        <a:ln w="0" algn="ctr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32"/>
  <sheetViews>
    <sheetView workbookViewId="0">
      <selection activeCell="J23" sqref="J23"/>
    </sheetView>
  </sheetViews>
  <sheetFormatPr defaultRowHeight="12.75" customHeight="1" x14ac:dyDescent="0.2"/>
  <cols>
    <col min="1" max="16384" width="9.140625" style="362"/>
  </cols>
  <sheetData>
    <row r="1" spans="1:9" ht="12.75" customHeight="1" x14ac:dyDescent="0.2">
      <c r="A1" s="360"/>
      <c r="B1" s="409" t="s">
        <v>201</v>
      </c>
      <c r="C1" s="409"/>
      <c r="D1" s="409"/>
      <c r="E1" s="409"/>
      <c r="F1" s="409"/>
      <c r="G1" s="409"/>
      <c r="H1" s="409"/>
      <c r="I1" s="409"/>
    </row>
    <row r="2" spans="1:9" ht="12.75" customHeight="1" x14ac:dyDescent="0.2">
      <c r="A2" s="360"/>
      <c r="B2" s="409"/>
      <c r="C2" s="409"/>
      <c r="D2" s="409"/>
      <c r="E2" s="409"/>
      <c r="F2" s="409"/>
      <c r="G2" s="409"/>
      <c r="H2" s="409"/>
      <c r="I2" s="409"/>
    </row>
    <row r="3" spans="1:9" ht="12.75" customHeight="1" x14ac:dyDescent="0.4">
      <c r="A3" s="360"/>
      <c r="B3" s="360"/>
      <c r="C3" s="361"/>
      <c r="D3" s="361"/>
      <c r="E3" s="361"/>
      <c r="F3" s="361"/>
      <c r="G3" s="361"/>
      <c r="H3" s="361"/>
      <c r="I3" s="361"/>
    </row>
    <row r="4" spans="1:9" ht="12.75" customHeight="1" x14ac:dyDescent="0.2">
      <c r="A4" s="360"/>
      <c r="B4" s="360"/>
      <c r="C4" s="360"/>
      <c r="D4" s="363"/>
      <c r="E4" s="363"/>
      <c r="F4" s="360"/>
      <c r="G4" s="360"/>
      <c r="H4" s="360"/>
      <c r="I4" s="360"/>
    </row>
    <row r="5" spans="1:9" ht="12.75" customHeight="1" x14ac:dyDescent="0.2">
      <c r="A5" s="360"/>
      <c r="B5" s="360"/>
      <c r="C5" s="360"/>
      <c r="D5" s="364" t="s">
        <v>175</v>
      </c>
      <c r="E5" s="364"/>
      <c r="F5" s="365">
        <f>'2R RATING SUMMARY'!K18</f>
        <v>0</v>
      </c>
      <c r="G5" s="360"/>
      <c r="H5" s="360"/>
      <c r="I5" s="366"/>
    </row>
    <row r="6" spans="1:9" ht="12.75" customHeight="1" x14ac:dyDescent="0.2">
      <c r="A6" s="360"/>
      <c r="B6" s="360"/>
      <c r="C6" s="360"/>
      <c r="D6" s="364"/>
      <c r="E6" s="364"/>
      <c r="F6" s="360"/>
      <c r="G6" s="360"/>
      <c r="H6" s="360"/>
      <c r="I6" s="366"/>
    </row>
    <row r="7" spans="1:9" ht="12.75" customHeight="1" x14ac:dyDescent="0.2">
      <c r="A7" s="360"/>
      <c r="B7" s="360"/>
      <c r="C7" s="360"/>
      <c r="D7" s="364" t="s">
        <v>176</v>
      </c>
      <c r="E7" s="364"/>
      <c r="F7" s="365" t="e">
        <f>'2R RATING SUMMARY'!K19</f>
        <v>#DIV/0!</v>
      </c>
      <c r="G7" s="360"/>
      <c r="H7" s="360"/>
      <c r="I7" s="366"/>
    </row>
    <row r="8" spans="1:9" ht="12.75" customHeight="1" x14ac:dyDescent="0.2">
      <c r="A8" s="360"/>
      <c r="B8" s="360"/>
      <c r="C8" s="360"/>
      <c r="D8" s="364"/>
      <c r="E8" s="364"/>
      <c r="F8" s="360"/>
      <c r="G8" s="360"/>
      <c r="H8" s="360"/>
      <c r="I8" s="366"/>
    </row>
    <row r="9" spans="1:9" ht="12.75" customHeight="1" x14ac:dyDescent="0.2">
      <c r="A9" s="360"/>
      <c r="B9" s="360"/>
      <c r="C9" s="385"/>
      <c r="D9" s="397" t="s">
        <v>196</v>
      </c>
      <c r="E9" s="397"/>
      <c r="F9" s="398">
        <f>'2R RATING SUMMARY'!K26</f>
        <v>0</v>
      </c>
      <c r="G9" s="360"/>
      <c r="H9" s="360"/>
      <c r="I9" s="366"/>
    </row>
    <row r="10" spans="1:9" ht="12.75" customHeight="1" x14ac:dyDescent="0.2">
      <c r="A10" s="360"/>
      <c r="B10" s="360"/>
      <c r="C10" s="360"/>
      <c r="D10" s="364"/>
      <c r="E10" s="364"/>
      <c r="F10" s="360"/>
      <c r="G10" s="360"/>
      <c r="H10" s="360"/>
      <c r="I10" s="366"/>
    </row>
    <row r="11" spans="1:9" ht="12.75" customHeight="1" x14ac:dyDescent="0.2">
      <c r="A11" s="360"/>
      <c r="B11" s="360"/>
      <c r="C11" s="360"/>
      <c r="D11" s="364" t="s">
        <v>177</v>
      </c>
      <c r="E11" s="364"/>
      <c r="F11" s="365" t="str">
        <f>'2R RATING SUMMARY'!K28</f>
        <v/>
      </c>
      <c r="G11" s="360"/>
      <c r="H11" s="360"/>
      <c r="I11" s="366"/>
    </row>
    <row r="12" spans="1:9" ht="12.75" customHeight="1" x14ac:dyDescent="0.2">
      <c r="A12" s="360"/>
      <c r="B12" s="360"/>
      <c r="C12" s="360"/>
      <c r="D12" s="364"/>
      <c r="E12" s="364"/>
      <c r="F12" s="360"/>
      <c r="G12" s="360"/>
      <c r="H12" s="360"/>
      <c r="I12" s="366"/>
    </row>
    <row r="13" spans="1:9" ht="12.75" customHeight="1" x14ac:dyDescent="0.2">
      <c r="A13" s="360"/>
      <c r="B13" s="360"/>
      <c r="C13" s="360"/>
      <c r="D13" s="364" t="s">
        <v>178</v>
      </c>
      <c r="E13" s="364"/>
      <c r="F13" s="365">
        <f>'2R RATING SUMMARY'!K35</f>
        <v>0</v>
      </c>
      <c r="G13" s="360"/>
      <c r="H13" s="360"/>
      <c r="I13" s="366"/>
    </row>
    <row r="14" spans="1:9" ht="12.75" customHeight="1" x14ac:dyDescent="0.2">
      <c r="A14" s="360"/>
      <c r="B14" s="360"/>
      <c r="C14" s="360"/>
      <c r="D14" s="364"/>
      <c r="E14" s="364"/>
      <c r="F14" s="367"/>
      <c r="G14" s="360"/>
      <c r="H14" s="360"/>
      <c r="I14" s="366"/>
    </row>
    <row r="15" spans="1:9" ht="12.75" customHeight="1" x14ac:dyDescent="0.2">
      <c r="A15" s="360"/>
      <c r="B15" s="360"/>
      <c r="C15" s="360"/>
      <c r="D15" s="364" t="s">
        <v>200</v>
      </c>
      <c r="E15" s="364"/>
      <c r="F15" s="365">
        <f>'2R RATING SUMMARY'!K51</f>
        <v>0</v>
      </c>
      <c r="G15" s="360"/>
      <c r="H15" s="360"/>
      <c r="I15" s="366"/>
    </row>
    <row r="16" spans="1:9" ht="12.75" customHeight="1" x14ac:dyDescent="0.2">
      <c r="A16" s="360"/>
      <c r="B16" s="360"/>
      <c r="C16" s="360"/>
      <c r="D16" s="371"/>
      <c r="E16" s="372"/>
      <c r="F16" s="373"/>
      <c r="G16" s="360"/>
      <c r="H16" s="360"/>
      <c r="I16" s="371"/>
    </row>
    <row r="17" spans="1:9" ht="12.75" customHeight="1" x14ac:dyDescent="0.2">
      <c r="A17" s="360"/>
      <c r="B17" s="360"/>
      <c r="C17" s="360"/>
      <c r="D17" s="364" t="s">
        <v>199</v>
      </c>
      <c r="E17" s="364"/>
      <c r="F17" s="365" t="e">
        <f>'2R RATING SUMMARY'!K48</f>
        <v>#DIV/0!</v>
      </c>
      <c r="G17" s="360"/>
      <c r="H17" s="360"/>
      <c r="I17" s="374"/>
    </row>
    <row r="18" spans="1:9" ht="12.75" customHeight="1" x14ac:dyDescent="0.2">
      <c r="A18" s="360"/>
      <c r="B18" s="360"/>
      <c r="C18" s="360"/>
      <c r="D18" s="363"/>
      <c r="E18" s="363"/>
      <c r="F18" s="360"/>
      <c r="G18" s="360"/>
      <c r="H18" s="360"/>
      <c r="I18" s="363"/>
    </row>
    <row r="19" spans="1:9" ht="12.75" customHeight="1" x14ac:dyDescent="0.2">
      <c r="A19" s="360"/>
      <c r="B19" s="360"/>
      <c r="C19" s="385"/>
      <c r="D19" s="368" t="s">
        <v>179</v>
      </c>
      <c r="E19" s="369"/>
      <c r="F19" s="370"/>
      <c r="G19" s="375"/>
      <c r="H19" s="376"/>
      <c r="I19" s="364"/>
    </row>
    <row r="20" spans="1:9" ht="12" customHeight="1" x14ac:dyDescent="0.2">
      <c r="A20" s="360"/>
      <c r="B20" s="360"/>
      <c r="C20" s="360"/>
      <c r="D20" s="364"/>
      <c r="E20" s="364"/>
      <c r="F20" s="360"/>
      <c r="G20" s="360"/>
      <c r="H20" s="360"/>
      <c r="I20" s="360"/>
    </row>
    <row r="21" spans="1:9" ht="12" hidden="1" customHeight="1" x14ac:dyDescent="0.2">
      <c r="A21" s="360"/>
      <c r="B21" s="360"/>
      <c r="C21" s="360"/>
      <c r="D21" s="363"/>
      <c r="E21" s="363"/>
      <c r="F21" s="376" t="e">
        <f>SUM(F5,F7,F11,F13,F15,F17)</f>
        <v>#DIV/0!</v>
      </c>
      <c r="G21" s="360"/>
      <c r="H21" s="360"/>
      <c r="I21" s="360"/>
    </row>
    <row r="22" spans="1:9" ht="12.75" customHeight="1" x14ac:dyDescent="0.2">
      <c r="A22" s="360"/>
      <c r="B22" s="360"/>
      <c r="C22" s="360"/>
      <c r="D22" s="363"/>
      <c r="E22" s="363"/>
      <c r="F22" s="360"/>
      <c r="G22" s="360"/>
      <c r="H22" s="360"/>
      <c r="I22" s="360"/>
    </row>
    <row r="23" spans="1:9" ht="12.75" customHeight="1" x14ac:dyDescent="0.2">
      <c r="A23" s="360"/>
      <c r="B23" s="360"/>
      <c r="C23" s="360"/>
      <c r="D23" s="363"/>
      <c r="E23" s="363"/>
      <c r="F23" s="360"/>
      <c r="G23" s="360"/>
      <c r="H23" s="360"/>
      <c r="I23" s="360"/>
    </row>
    <row r="24" spans="1:9" ht="12.75" customHeight="1" thickBot="1" x14ac:dyDescent="0.25">
      <c r="A24" s="360"/>
      <c r="B24" s="360"/>
      <c r="C24" s="360"/>
      <c r="D24" s="363"/>
      <c r="E24" s="363"/>
      <c r="F24" s="360"/>
      <c r="G24" s="360"/>
      <c r="H24" s="360"/>
      <c r="I24" s="360"/>
    </row>
    <row r="25" spans="1:9" ht="12.75" customHeight="1" thickTop="1" x14ac:dyDescent="0.2">
      <c r="A25" s="377"/>
      <c r="B25" s="377"/>
      <c r="C25" s="378"/>
      <c r="D25" s="377"/>
      <c r="E25" s="377"/>
      <c r="F25" s="410" t="e">
        <f>'2R RATING SUMMARY'!K55</f>
        <v>#DIV/0!</v>
      </c>
      <c r="G25" s="360"/>
      <c r="H25" s="360"/>
      <c r="I25" s="360"/>
    </row>
    <row r="26" spans="1:9" ht="12.75" customHeight="1" x14ac:dyDescent="0.2">
      <c r="A26" s="379"/>
      <c r="B26" s="360"/>
      <c r="C26" s="380" t="s">
        <v>180</v>
      </c>
      <c r="D26" s="381"/>
      <c r="E26" s="382" t="s">
        <v>98</v>
      </c>
      <c r="F26" s="411" t="b">
        <v>0</v>
      </c>
      <c r="G26" s="360"/>
      <c r="H26" s="360"/>
      <c r="I26" s="360"/>
    </row>
    <row r="27" spans="1:9" ht="12.75" customHeight="1" thickBot="1" x14ac:dyDescent="0.25">
      <c r="A27" s="377"/>
      <c r="B27" s="377"/>
      <c r="C27" s="383"/>
      <c r="D27" s="377"/>
      <c r="E27" s="377"/>
      <c r="F27" s="412" t="b">
        <v>0</v>
      </c>
      <c r="G27" s="360"/>
      <c r="H27" s="360"/>
      <c r="I27" s="360"/>
    </row>
    <row r="28" spans="1:9" ht="12.75" customHeight="1" thickTop="1" x14ac:dyDescent="0.2"/>
    <row r="31" spans="1:9" ht="12" customHeight="1" x14ac:dyDescent="0.2"/>
    <row r="32" spans="1:9" ht="12" hidden="1" customHeight="1" x14ac:dyDescent="0.2">
      <c r="A32" s="384" t="s">
        <v>198</v>
      </c>
    </row>
  </sheetData>
  <sheetProtection password="EC65" sheet="1" selectLockedCells="1"/>
  <mergeCells count="2">
    <mergeCell ref="B1:I2"/>
    <mergeCell ref="F25:F27"/>
  </mergeCells>
  <conditionalFormatting sqref="F25:F27">
    <cfRule type="expression" dxfId="34" priority="2" stopIfTrue="1">
      <formula>ISERROR($N$4)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6"/>
  </sheetPr>
  <dimension ref="A1:AT334"/>
  <sheetViews>
    <sheetView showGridLines="0" tabSelected="1" zoomScale="80" zoomScaleNormal="75" workbookViewId="0">
      <selection activeCell="E44" sqref="E44:G44"/>
    </sheetView>
  </sheetViews>
  <sheetFormatPr defaultRowHeight="12" customHeight="1" x14ac:dyDescent="0.2"/>
  <cols>
    <col min="1" max="1" width="4.5703125" style="57" customWidth="1"/>
    <col min="2" max="2" width="3.28515625" style="1" customWidth="1"/>
    <col min="3" max="3" width="4.140625" style="1" customWidth="1"/>
    <col min="4" max="4" width="9.140625" style="1"/>
    <col min="5" max="6" width="9.28515625" style="1" bestFit="1" customWidth="1"/>
    <col min="7" max="7" width="9.140625" style="1"/>
    <col min="8" max="8" width="17" style="4" customWidth="1"/>
    <col min="9" max="10" width="8.140625" style="1" customWidth="1"/>
    <col min="11" max="11" width="9.28515625" style="1" customWidth="1"/>
    <col min="12" max="12" width="4" style="1" customWidth="1"/>
    <col min="13" max="13" width="7.42578125" style="1" customWidth="1"/>
    <col min="14" max="23" width="6.7109375" style="44" customWidth="1"/>
    <col min="24" max="24" width="9.140625" style="44"/>
    <col min="25" max="25" width="7.85546875" style="44" customWidth="1"/>
    <col min="26" max="26" width="8.140625" style="44" customWidth="1"/>
    <col min="27" max="16384" width="9.140625" style="44"/>
  </cols>
  <sheetData>
    <row r="1" spans="2:27" s="57" customFormat="1" ht="12" customHeight="1" x14ac:dyDescent="0.2"/>
    <row r="2" spans="2:27" s="57" customFormat="1" ht="12" customHeight="1" thickBot="1" x14ac:dyDescent="0.25"/>
    <row r="3" spans="2:27" s="57" customFormat="1" ht="12" customHeight="1" x14ac:dyDescent="0.2">
      <c r="B3" s="126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8"/>
    </row>
    <row r="4" spans="2:27" ht="12" customHeight="1" x14ac:dyDescent="0.25">
      <c r="B4" s="66"/>
      <c r="C4" s="418" t="s">
        <v>16</v>
      </c>
      <c r="D4" s="418"/>
      <c r="E4" s="418"/>
      <c r="F4" s="424"/>
      <c r="G4" s="425"/>
      <c r="H4" s="246"/>
      <c r="I4" s="246"/>
      <c r="J4" s="415" t="s">
        <v>81</v>
      </c>
      <c r="K4" s="416"/>
      <c r="L4" s="416"/>
      <c r="M4" s="417"/>
      <c r="T4" s="57"/>
    </row>
    <row r="5" spans="2:27" ht="12" customHeight="1" x14ac:dyDescent="0.2">
      <c r="B5" s="66"/>
      <c r="C5" s="402" t="s">
        <v>17</v>
      </c>
      <c r="D5" s="402"/>
      <c r="E5" s="402"/>
      <c r="F5" s="420"/>
      <c r="G5" s="421"/>
      <c r="H5" s="421"/>
      <c r="I5" s="422"/>
      <c r="J5" s="416"/>
      <c r="K5" s="416"/>
      <c r="L5" s="416"/>
      <c r="M5" s="417"/>
      <c r="T5" s="57"/>
    </row>
    <row r="6" spans="2:27" ht="12" customHeight="1" x14ac:dyDescent="0.2">
      <c r="B6" s="66"/>
      <c r="C6" s="239" t="s">
        <v>73</v>
      </c>
      <c r="D6" s="239"/>
      <c r="E6" s="239"/>
      <c r="F6" s="244"/>
      <c r="G6" s="153" t="s">
        <v>168</v>
      </c>
      <c r="H6" s="150"/>
      <c r="I6" s="150"/>
      <c r="J6" s="416"/>
      <c r="K6" s="416"/>
      <c r="L6" s="416"/>
      <c r="M6" s="417"/>
      <c r="T6" s="57"/>
    </row>
    <row r="7" spans="2:27" ht="12" customHeight="1" x14ac:dyDescent="0.2">
      <c r="B7" s="66"/>
      <c r="C7" s="402"/>
      <c r="D7" s="402"/>
      <c r="E7" s="402"/>
      <c r="F7" s="407"/>
      <c r="G7" s="149"/>
      <c r="H7" s="148"/>
      <c r="I7" s="148"/>
      <c r="J7" s="416"/>
      <c r="K7" s="416"/>
      <c r="L7" s="416"/>
      <c r="M7" s="417"/>
      <c r="T7" s="57"/>
    </row>
    <row r="8" spans="2:27" ht="12" customHeight="1" x14ac:dyDescent="0.2">
      <c r="B8" s="66"/>
      <c r="C8" s="402"/>
      <c r="D8" s="402"/>
      <c r="E8" s="402"/>
      <c r="F8" s="406"/>
      <c r="G8" s="15"/>
      <c r="H8" s="11"/>
      <c r="I8" s="413" t="s">
        <v>167</v>
      </c>
      <c r="J8" s="413"/>
      <c r="K8" s="413"/>
      <c r="L8" s="413"/>
      <c r="M8" s="414"/>
      <c r="T8" s="57"/>
    </row>
    <row r="9" spans="2:27" ht="12" customHeight="1" x14ac:dyDescent="0.2">
      <c r="B9" s="66"/>
      <c r="C9" s="402"/>
      <c r="D9" s="402"/>
      <c r="E9" s="402"/>
      <c r="F9" s="406"/>
      <c r="G9" s="15"/>
      <c r="H9" s="11"/>
      <c r="I9" s="413"/>
      <c r="J9" s="413"/>
      <c r="K9" s="413"/>
      <c r="L9" s="413"/>
      <c r="M9" s="414"/>
    </row>
    <row r="10" spans="2:27" ht="12" customHeight="1" x14ac:dyDescent="0.2">
      <c r="B10" s="66"/>
      <c r="C10" s="5"/>
      <c r="D10" s="15"/>
      <c r="E10" s="15"/>
      <c r="F10" s="426" t="s">
        <v>69</v>
      </c>
      <c r="G10" s="426"/>
      <c r="H10" s="426"/>
      <c r="I10" s="413"/>
      <c r="J10" s="413"/>
      <c r="K10" s="413"/>
      <c r="L10" s="413"/>
      <c r="M10" s="414"/>
    </row>
    <row r="11" spans="2:27" ht="12" customHeight="1" x14ac:dyDescent="0.2">
      <c r="B11" s="66"/>
      <c r="C11" s="15"/>
      <c r="D11" s="5"/>
      <c r="E11" s="5"/>
      <c r="F11" s="426"/>
      <c r="G11" s="426"/>
      <c r="H11" s="426"/>
      <c r="I11" s="413"/>
      <c r="J11" s="413"/>
      <c r="K11" s="413"/>
      <c r="L11" s="413"/>
      <c r="M11" s="414"/>
    </row>
    <row r="12" spans="2:27" ht="12" customHeight="1" x14ac:dyDescent="0.2">
      <c r="B12" s="66"/>
      <c r="C12" s="21"/>
      <c r="D12" s="21"/>
      <c r="E12" s="5"/>
      <c r="F12" s="154" t="s">
        <v>70</v>
      </c>
      <c r="G12" s="154"/>
      <c r="H12" s="21"/>
      <c r="I12" s="11"/>
      <c r="J12" s="21"/>
      <c r="K12" s="21"/>
      <c r="L12" s="5"/>
      <c r="M12" s="61"/>
    </row>
    <row r="13" spans="2:27" ht="12" customHeight="1" x14ac:dyDescent="0.2">
      <c r="B13" s="66"/>
      <c r="C13" s="21"/>
      <c r="D13" s="21"/>
      <c r="E13" s="5"/>
      <c r="F13" s="5"/>
      <c r="G13" s="21"/>
      <c r="H13" s="5"/>
      <c r="I13" s="11"/>
      <c r="J13" s="11"/>
      <c r="K13" s="11"/>
      <c r="L13" s="5"/>
      <c r="M13" s="61"/>
    </row>
    <row r="14" spans="2:27" ht="12" customHeight="1" x14ac:dyDescent="0.2">
      <c r="B14" s="66"/>
      <c r="C14" s="135"/>
      <c r="D14" s="3"/>
      <c r="E14" s="135"/>
      <c r="F14" s="135"/>
      <c r="G14" s="135"/>
      <c r="H14" s="135"/>
      <c r="I14" s="136"/>
      <c r="J14" s="136"/>
      <c r="K14" s="136"/>
      <c r="L14" s="135"/>
      <c r="M14" s="61"/>
    </row>
    <row r="15" spans="2:27" ht="12" customHeight="1" x14ac:dyDescent="0.2">
      <c r="B15" s="66"/>
      <c r="C15" s="5"/>
      <c r="D15" s="26"/>
      <c r="E15" s="15"/>
      <c r="F15" s="15"/>
      <c r="G15" s="15"/>
      <c r="H15" s="15"/>
      <c r="I15" s="11" t="s">
        <v>0</v>
      </c>
      <c r="J15" s="11"/>
      <c r="K15" s="11" t="s">
        <v>20</v>
      </c>
      <c r="L15" s="5"/>
      <c r="M15" s="61"/>
      <c r="AA15" s="45"/>
    </row>
    <row r="16" spans="2:27" ht="12" customHeight="1" x14ac:dyDescent="0.2">
      <c r="B16" s="73"/>
      <c r="C16" s="5"/>
      <c r="D16" s="141" t="s">
        <v>21</v>
      </c>
      <c r="E16" s="15"/>
      <c r="F16" s="36" t="s">
        <v>59</v>
      </c>
      <c r="G16" s="15"/>
      <c r="H16" s="15"/>
      <c r="I16" s="17" t="s">
        <v>1</v>
      </c>
      <c r="J16" s="17"/>
      <c r="K16" s="17" t="s">
        <v>1</v>
      </c>
      <c r="L16" s="5"/>
      <c r="M16" s="61"/>
      <c r="AA16" s="45"/>
    </row>
    <row r="17" spans="2:30" ht="12" customHeight="1" x14ac:dyDescent="0.2">
      <c r="B17" s="73"/>
      <c r="C17" s="12"/>
      <c r="D17" s="21"/>
      <c r="E17" s="5"/>
      <c r="F17" s="5"/>
      <c r="G17" s="21"/>
      <c r="H17" s="5"/>
      <c r="I17" s="11"/>
      <c r="J17" s="11"/>
      <c r="K17" s="16"/>
      <c r="L17" s="5"/>
      <c r="M17" s="61"/>
      <c r="AA17" s="46"/>
    </row>
    <row r="18" spans="2:30" ht="12" customHeight="1" x14ac:dyDescent="0.2">
      <c r="B18" s="73"/>
      <c r="C18" s="5"/>
      <c r="D18" s="5"/>
      <c r="E18" s="419" t="s">
        <v>114</v>
      </c>
      <c r="F18" s="419"/>
      <c r="G18" s="34"/>
      <c r="H18" s="5"/>
      <c r="I18" s="11">
        <v>5</v>
      </c>
      <c r="J18" s="11"/>
      <c r="K18" s="79">
        <f>'TRAFFIC &amp; ACCIDENTS'!E13</f>
        <v>0</v>
      </c>
      <c r="L18" s="5"/>
      <c r="M18" s="61"/>
      <c r="AA18" s="47"/>
      <c r="AB18" s="48"/>
    </row>
    <row r="19" spans="2:30" ht="12" customHeight="1" x14ac:dyDescent="0.2">
      <c r="B19" s="66"/>
      <c r="C19" s="5"/>
      <c r="D19" s="5"/>
      <c r="E19" s="419" t="s">
        <v>138</v>
      </c>
      <c r="F19" s="419"/>
      <c r="G19" s="154"/>
      <c r="H19" s="5"/>
      <c r="I19" s="16">
        <v>5</v>
      </c>
      <c r="J19" s="11"/>
      <c r="K19" s="79" t="e">
        <f>'TRAFFIC &amp; ACCIDENTS'!K13</f>
        <v>#DIV/0!</v>
      </c>
      <c r="L19" s="5"/>
      <c r="M19" s="61"/>
      <c r="AD19" s="49"/>
    </row>
    <row r="20" spans="2:30" ht="12" customHeight="1" x14ac:dyDescent="0.2">
      <c r="B20" s="66"/>
      <c r="C20" s="5"/>
      <c r="D20" s="5"/>
      <c r="E20" s="5"/>
      <c r="F20" s="5"/>
      <c r="G20" s="34"/>
      <c r="H20" s="67" t="s">
        <v>2</v>
      </c>
      <c r="I20" s="404">
        <f>SUM(I18:I19)</f>
        <v>10</v>
      </c>
      <c r="J20" s="10"/>
      <c r="K20" s="191" t="e">
        <f>SUM(K18:K19)</f>
        <v>#DIV/0!</v>
      </c>
      <c r="L20" s="5"/>
      <c r="M20" s="61"/>
      <c r="AD20" s="49"/>
    </row>
    <row r="21" spans="2:30" ht="12" customHeight="1" thickBot="1" x14ac:dyDescent="0.25">
      <c r="B21" s="66"/>
      <c r="C21" s="129"/>
      <c r="D21" s="129"/>
      <c r="E21" s="129"/>
      <c r="F21" s="129"/>
      <c r="G21" s="142"/>
      <c r="H21" s="143"/>
      <c r="I21" s="130"/>
      <c r="J21" s="130"/>
      <c r="K21" s="80"/>
      <c r="L21" s="129"/>
      <c r="M21" s="61"/>
      <c r="AD21" s="49"/>
    </row>
    <row r="22" spans="2:30" ht="12" customHeight="1" thickTop="1" x14ac:dyDescent="0.2">
      <c r="B22" s="66"/>
      <c r="C22" s="5"/>
      <c r="D22" s="5"/>
      <c r="E22" s="5"/>
      <c r="F22" s="5"/>
      <c r="G22" s="34"/>
      <c r="H22" s="151"/>
      <c r="I22" s="10"/>
      <c r="J22" s="10"/>
      <c r="K22" s="74"/>
      <c r="L22" s="151"/>
      <c r="M22" s="61"/>
      <c r="AD22" s="49"/>
    </row>
    <row r="23" spans="2:30" ht="12" customHeight="1" x14ac:dyDescent="0.2">
      <c r="B23" s="66"/>
      <c r="C23" s="5"/>
      <c r="D23" s="5"/>
      <c r="E23" s="5"/>
      <c r="F23" s="5"/>
      <c r="G23" s="34"/>
      <c r="H23" s="152"/>
      <c r="I23" s="10"/>
      <c r="J23" s="11"/>
      <c r="K23" s="75"/>
      <c r="L23" s="152"/>
      <c r="M23" s="61"/>
      <c r="AA23" s="50"/>
      <c r="AD23" s="51"/>
    </row>
    <row r="24" spans="2:30" ht="12" customHeight="1" x14ac:dyDescent="0.35">
      <c r="B24" s="66"/>
      <c r="C24" s="5"/>
      <c r="D24" s="161" t="s">
        <v>80</v>
      </c>
      <c r="E24" s="162"/>
      <c r="F24" s="162"/>
      <c r="G24" s="163" t="s">
        <v>77</v>
      </c>
      <c r="H24" s="160"/>
      <c r="I24" s="160"/>
      <c r="J24" s="17"/>
      <c r="K24" s="164"/>
      <c r="L24" s="164"/>
      <c r="M24" s="61"/>
      <c r="AA24" s="50"/>
      <c r="AD24" s="51"/>
    </row>
    <row r="25" spans="2:30" ht="12" customHeight="1" x14ac:dyDescent="0.35">
      <c r="B25" s="66"/>
      <c r="C25" s="5"/>
      <c r="D25" s="21"/>
      <c r="E25" s="21"/>
      <c r="H25" s="160"/>
      <c r="I25" s="160"/>
      <c r="J25" s="5"/>
      <c r="K25" s="164"/>
      <c r="L25" s="164"/>
      <c r="M25" s="61"/>
      <c r="AA25" s="52"/>
      <c r="AD25" s="49"/>
    </row>
    <row r="26" spans="2:30" ht="12" customHeight="1" x14ac:dyDescent="0.2">
      <c r="B26" s="66"/>
      <c r="C26" s="5"/>
      <c r="D26" s="12"/>
      <c r="E26" s="419" t="s">
        <v>115</v>
      </c>
      <c r="F26" s="419"/>
      <c r="G26" s="154"/>
      <c r="I26" s="4">
        <v>40</v>
      </c>
      <c r="J26" s="125"/>
      <c r="K26" s="171">
        <f>STRUCTURE!G16</f>
        <v>0</v>
      </c>
      <c r="L26" s="154"/>
      <c r="M26" s="61"/>
      <c r="AA26" s="52"/>
      <c r="AD26" s="49"/>
    </row>
    <row r="27" spans="2:30" ht="12" customHeight="1" x14ac:dyDescent="0.2">
      <c r="B27" s="66"/>
      <c r="C27" s="5"/>
      <c r="D27" s="5"/>
      <c r="E27" s="419" t="s">
        <v>13</v>
      </c>
      <c r="F27" s="419"/>
      <c r="G27" s="154"/>
      <c r="I27" s="4">
        <v>10</v>
      </c>
      <c r="J27" s="103"/>
      <c r="K27" s="58">
        <f>STRUCTURE!L16</f>
        <v>0</v>
      </c>
      <c r="L27" s="247"/>
      <c r="M27" s="61"/>
      <c r="N27" s="53"/>
      <c r="AA27" s="50"/>
    </row>
    <row r="28" spans="2:30" ht="12" customHeight="1" x14ac:dyDescent="0.2">
      <c r="B28" s="66"/>
      <c r="C28" s="5"/>
      <c r="D28" s="5"/>
      <c r="E28" s="5"/>
      <c r="F28" s="5"/>
      <c r="G28" s="5"/>
      <c r="H28" s="195" t="s">
        <v>2</v>
      </c>
      <c r="I28" s="240">
        <v>50</v>
      </c>
      <c r="K28" s="192" t="str">
        <f>IF(SUM(K26:K27)=0,"",SUM(K26:K27))</f>
        <v/>
      </c>
      <c r="L28" s="402"/>
      <c r="M28" s="61"/>
      <c r="N28" s="53"/>
      <c r="AA28" s="45"/>
    </row>
    <row r="29" spans="2:30" ht="12" customHeight="1" thickBot="1" x14ac:dyDescent="0.25">
      <c r="B29" s="66"/>
      <c r="C29" s="129"/>
      <c r="D29" s="129"/>
      <c r="E29" s="129"/>
      <c r="F29" s="129"/>
      <c r="G29" s="129"/>
      <c r="H29" s="145"/>
      <c r="I29" s="131"/>
      <c r="J29" s="132"/>
      <c r="K29" s="131"/>
      <c r="L29" s="133"/>
      <c r="M29" s="61"/>
      <c r="N29" s="53"/>
      <c r="AA29" s="45"/>
    </row>
    <row r="30" spans="2:30" ht="12" customHeight="1" thickTop="1" x14ac:dyDescent="0.2">
      <c r="B30" s="66"/>
      <c r="C30" s="5"/>
      <c r="D30" s="5"/>
      <c r="E30" s="5"/>
      <c r="F30" s="5"/>
      <c r="G30" s="5"/>
      <c r="H30" s="22"/>
      <c r="I30" s="102"/>
      <c r="J30" s="404"/>
      <c r="K30" s="102"/>
      <c r="L30" s="402"/>
      <c r="M30" s="61"/>
      <c r="N30" s="53"/>
      <c r="AA30" s="45"/>
    </row>
    <row r="31" spans="2:30" ht="12" customHeight="1" x14ac:dyDescent="0.2">
      <c r="B31" s="66"/>
      <c r="C31" s="5"/>
      <c r="D31" s="144" t="s">
        <v>22</v>
      </c>
      <c r="E31" s="15"/>
      <c r="F31" s="36" t="s">
        <v>59</v>
      </c>
      <c r="G31" s="5"/>
      <c r="H31" s="22"/>
      <c r="I31" s="404"/>
      <c r="K31" s="76"/>
      <c r="L31" s="5"/>
      <c r="M31" s="61"/>
      <c r="N31" s="53"/>
      <c r="AA31" s="45"/>
    </row>
    <row r="32" spans="2:30" ht="12" customHeight="1" x14ac:dyDescent="0.2">
      <c r="B32" s="66"/>
      <c r="C32" s="5"/>
      <c r="D32" s="21"/>
      <c r="E32" s="21"/>
      <c r="F32" s="21"/>
      <c r="G32" s="21"/>
      <c r="H32" s="5"/>
      <c r="I32" s="11"/>
      <c r="J32" s="11"/>
      <c r="K32" s="11"/>
      <c r="L32" s="5"/>
      <c r="M32" s="61"/>
    </row>
    <row r="33" spans="2:27" ht="12" customHeight="1" x14ac:dyDescent="0.2">
      <c r="B33" s="66"/>
      <c r="C33" s="5"/>
      <c r="D33" s="5"/>
      <c r="E33" s="419" t="s">
        <v>203</v>
      </c>
      <c r="F33" s="419"/>
      <c r="G33" s="419"/>
      <c r="H33" s="154"/>
      <c r="I33" s="11">
        <v>5</v>
      </c>
      <c r="J33" s="34"/>
      <c r="K33" s="79">
        <f>GEOMETRY!N14</f>
        <v>0</v>
      </c>
      <c r="L33" s="5"/>
      <c r="M33" s="61"/>
    </row>
    <row r="34" spans="2:27" ht="12" customHeight="1" x14ac:dyDescent="0.2">
      <c r="B34" s="66"/>
      <c r="C34" s="5"/>
      <c r="D34" s="5"/>
      <c r="E34" s="419" t="s">
        <v>121</v>
      </c>
      <c r="F34" s="419"/>
      <c r="G34" s="419"/>
      <c r="H34" s="2"/>
      <c r="I34" s="16">
        <v>5</v>
      </c>
      <c r="J34" s="34"/>
      <c r="K34" s="79">
        <f>GEOMETRY!C17</f>
        <v>0</v>
      </c>
      <c r="L34" s="5"/>
      <c r="M34" s="61"/>
    </row>
    <row r="35" spans="2:27" ht="12" customHeight="1" x14ac:dyDescent="0.2">
      <c r="B35" s="66"/>
      <c r="C35" s="5"/>
      <c r="D35" s="5"/>
      <c r="E35" s="5"/>
      <c r="F35" s="5"/>
      <c r="G35" s="5"/>
      <c r="H35" s="67" t="s">
        <v>2</v>
      </c>
      <c r="I35" s="404">
        <v>10</v>
      </c>
      <c r="J35" s="10"/>
      <c r="K35" s="191">
        <f>IF(ROUND(SUM(K33:K34),2)&gt;10,10,ROUND(SUM(K33:K34),2))</f>
        <v>0</v>
      </c>
      <c r="L35" s="5"/>
      <c r="M35" s="61"/>
    </row>
    <row r="36" spans="2:27" ht="12" customHeight="1" x14ac:dyDescent="0.2">
      <c r="B36" s="66"/>
      <c r="C36" s="5"/>
      <c r="D36" s="15"/>
      <c r="E36" s="17" t="s">
        <v>24</v>
      </c>
      <c r="F36" s="17" t="s">
        <v>1</v>
      </c>
      <c r="G36" s="5"/>
      <c r="H36" s="11"/>
      <c r="I36" s="5"/>
      <c r="J36" s="5"/>
      <c r="K36" s="11"/>
      <c r="L36" s="5"/>
      <c r="M36" s="61"/>
      <c r="AA36" s="50"/>
    </row>
    <row r="37" spans="2:27" ht="12" customHeight="1" x14ac:dyDescent="0.2">
      <c r="B37" s="66"/>
      <c r="C37" s="5"/>
      <c r="D37" s="5"/>
      <c r="E37" s="137" t="s">
        <v>120</v>
      </c>
      <c r="F37" s="11">
        <v>3</v>
      </c>
      <c r="G37" s="5"/>
      <c r="H37" s="11"/>
      <c r="I37" s="11"/>
      <c r="J37" s="11"/>
      <c r="K37" s="11"/>
      <c r="L37" s="5"/>
      <c r="M37" s="61"/>
      <c r="AA37" s="50"/>
    </row>
    <row r="38" spans="2:27" ht="12" customHeight="1" x14ac:dyDescent="0.2">
      <c r="B38" s="66"/>
      <c r="C38" s="5"/>
      <c r="D38" s="5"/>
      <c r="E38" s="137" t="s">
        <v>202</v>
      </c>
      <c r="F38" s="11">
        <v>5</v>
      </c>
      <c r="G38" s="5"/>
      <c r="H38" s="11"/>
      <c r="I38" s="11"/>
      <c r="J38" s="11"/>
      <c r="K38" s="11"/>
      <c r="L38" s="5"/>
      <c r="M38" s="61"/>
      <c r="AA38" s="50"/>
    </row>
    <row r="39" spans="2:27" ht="12" customHeight="1" x14ac:dyDescent="0.2">
      <c r="B39" s="66"/>
      <c r="C39" s="5"/>
      <c r="D39" s="5"/>
      <c r="E39" s="11"/>
      <c r="F39" s="11"/>
      <c r="G39" s="5"/>
      <c r="H39" s="11"/>
      <c r="I39" s="11"/>
      <c r="J39" s="11"/>
      <c r="K39" s="10"/>
      <c r="L39" s="5"/>
      <c r="M39" s="61"/>
      <c r="AA39" s="50"/>
    </row>
    <row r="40" spans="2:27" ht="12" customHeight="1" thickBot="1" x14ac:dyDescent="0.25">
      <c r="B40" s="66"/>
      <c r="C40" s="129"/>
      <c r="D40" s="129"/>
      <c r="E40" s="134"/>
      <c r="F40" s="134"/>
      <c r="G40" s="129"/>
      <c r="H40" s="134"/>
      <c r="I40" s="134"/>
      <c r="J40" s="134"/>
      <c r="K40" s="130"/>
      <c r="L40" s="129"/>
      <c r="M40" s="61"/>
      <c r="AA40" s="50"/>
    </row>
    <row r="41" spans="2:27" ht="12" customHeight="1" thickTop="1" x14ac:dyDescent="0.2">
      <c r="B41" s="66"/>
      <c r="C41" s="5"/>
      <c r="D41" s="5"/>
      <c r="E41" s="11"/>
      <c r="F41" s="11"/>
      <c r="G41" s="5"/>
      <c r="H41" s="11"/>
      <c r="I41" s="11"/>
      <c r="J41" s="11"/>
      <c r="K41" s="10"/>
      <c r="L41" s="5"/>
      <c r="M41" s="61"/>
      <c r="AA41" s="50"/>
    </row>
    <row r="42" spans="2:27" ht="12" customHeight="1" x14ac:dyDescent="0.2">
      <c r="B42" s="66"/>
      <c r="C42" s="5"/>
      <c r="D42" s="144" t="s">
        <v>64</v>
      </c>
      <c r="E42" s="5"/>
      <c r="G42" s="36" t="s">
        <v>83</v>
      </c>
      <c r="H42" s="5"/>
      <c r="I42" s="19"/>
      <c r="J42" s="19"/>
      <c r="K42" s="11"/>
      <c r="L42" s="5"/>
      <c r="M42" s="61"/>
      <c r="AA42" s="45"/>
    </row>
    <row r="43" spans="2:27" ht="12" customHeight="1" x14ac:dyDescent="0.2">
      <c r="B43" s="66"/>
      <c r="C43" s="5"/>
      <c r="D43" s="21"/>
      <c r="E43" s="12"/>
      <c r="F43" s="5"/>
      <c r="G43" s="5"/>
      <c r="H43" s="5"/>
      <c r="I43" s="5"/>
      <c r="J43" s="5"/>
      <c r="K43" s="11"/>
      <c r="L43" s="5"/>
      <c r="M43" s="61"/>
    </row>
    <row r="44" spans="2:27" ht="12" customHeight="1" x14ac:dyDescent="0.2">
      <c r="B44" s="77"/>
      <c r="C44" s="5"/>
      <c r="D44" s="5"/>
      <c r="E44" s="423" t="s">
        <v>116</v>
      </c>
      <c r="F44" s="423"/>
      <c r="G44" s="423"/>
      <c r="H44" s="11"/>
      <c r="I44" s="11">
        <v>10</v>
      </c>
      <c r="J44" s="11"/>
      <c r="K44" s="79" t="e">
        <f>'ROADSIDE SAFETY'!E14</f>
        <v>#DIV/0!</v>
      </c>
      <c r="L44" s="5"/>
      <c r="M44" s="61"/>
      <c r="AA44" s="45"/>
    </row>
    <row r="45" spans="2:27" ht="12" customHeight="1" x14ac:dyDescent="0.2">
      <c r="B45" s="77"/>
      <c r="C45" s="5"/>
      <c r="D45" s="13"/>
      <c r="E45" s="423" t="s">
        <v>117</v>
      </c>
      <c r="F45" s="423"/>
      <c r="G45" s="423"/>
      <c r="H45" s="11"/>
      <c r="I45" s="11">
        <v>5</v>
      </c>
      <c r="J45" s="11"/>
      <c r="K45" s="79">
        <f>'ROADSIDE SAFETY'!C20</f>
        <v>0</v>
      </c>
      <c r="L45" s="5"/>
      <c r="M45" s="61"/>
      <c r="AA45" s="50"/>
    </row>
    <row r="46" spans="2:27" ht="12" customHeight="1" x14ac:dyDescent="0.2">
      <c r="B46" s="78"/>
      <c r="C46" s="5"/>
      <c r="D46" s="13"/>
      <c r="E46" s="423" t="s">
        <v>118</v>
      </c>
      <c r="F46" s="423"/>
      <c r="G46" s="423"/>
      <c r="H46" s="423"/>
      <c r="I46" s="11">
        <v>10</v>
      </c>
      <c r="J46" s="11"/>
      <c r="K46" s="79" t="e">
        <f>'ROADSIDE SAFETY'!K31</f>
        <v>#DIV/0!</v>
      </c>
      <c r="L46" s="5"/>
      <c r="M46" s="61"/>
      <c r="AA46" s="50"/>
    </row>
    <row r="47" spans="2:27" ht="12" customHeight="1" x14ac:dyDescent="0.2">
      <c r="B47" s="66"/>
      <c r="C47" s="5"/>
      <c r="D47" s="13"/>
      <c r="E47" s="423" t="s">
        <v>119</v>
      </c>
      <c r="F47" s="423"/>
      <c r="G47" s="154"/>
      <c r="H47" s="11"/>
      <c r="I47" s="194">
        <v>5</v>
      </c>
      <c r="J47" s="11"/>
      <c r="K47" s="79">
        <f>'ROADSIDE SAFETY'!C36</f>
        <v>0</v>
      </c>
      <c r="L47" s="5"/>
      <c r="M47" s="61"/>
    </row>
    <row r="48" spans="2:27" ht="12" customHeight="1" x14ac:dyDescent="0.2">
      <c r="B48" s="66"/>
      <c r="C48" s="5"/>
      <c r="D48" s="5"/>
      <c r="E48" s="5"/>
      <c r="F48" s="5"/>
      <c r="G48" s="5"/>
      <c r="H48" s="67" t="s">
        <v>2</v>
      </c>
      <c r="I48" s="29">
        <v>20</v>
      </c>
      <c r="J48" s="19"/>
      <c r="K48" s="193" t="e">
        <f>IF(SUM(K44:K47)&gt;20,20,SUM(K44:K47))</f>
        <v>#DIV/0!</v>
      </c>
      <c r="L48" s="5"/>
      <c r="M48" s="61"/>
    </row>
    <row r="49" spans="2:27" ht="12" customHeight="1" thickBot="1" x14ac:dyDescent="0.25">
      <c r="B49" s="66"/>
      <c r="C49" s="129"/>
      <c r="D49" s="129"/>
      <c r="E49" s="129"/>
      <c r="F49" s="129"/>
      <c r="G49" s="129"/>
      <c r="H49" s="134"/>
      <c r="I49" s="129"/>
      <c r="J49" s="129"/>
      <c r="K49" s="129"/>
      <c r="L49" s="129"/>
      <c r="M49" s="61"/>
    </row>
    <row r="50" spans="2:27" ht="12" customHeight="1" thickTop="1" x14ac:dyDescent="0.2">
      <c r="B50" s="66"/>
      <c r="C50" s="26"/>
      <c r="D50" s="403"/>
      <c r="E50" s="26"/>
      <c r="F50" s="26"/>
      <c r="G50" s="26"/>
      <c r="H50" s="43"/>
      <c r="I50" s="29"/>
      <c r="J50" s="29"/>
      <c r="K50" s="19"/>
      <c r="L50" s="5"/>
      <c r="M50" s="61"/>
      <c r="AA50" s="45"/>
    </row>
    <row r="51" spans="2:27" ht="12" customHeight="1" x14ac:dyDescent="0.2">
      <c r="B51" s="66"/>
      <c r="C51" s="26"/>
      <c r="D51" s="144" t="s">
        <v>75</v>
      </c>
      <c r="E51" s="26"/>
      <c r="F51" s="26"/>
      <c r="G51" s="332" t="s">
        <v>84</v>
      </c>
      <c r="H51" s="155"/>
      <c r="I51" s="29">
        <v>10</v>
      </c>
      <c r="J51" s="29"/>
      <c r="K51" s="399"/>
      <c r="L51" s="5"/>
      <c r="M51" s="61"/>
      <c r="AA51" s="45"/>
    </row>
    <row r="52" spans="2:27" ht="14.25" customHeight="1" x14ac:dyDescent="0.2">
      <c r="B52" s="66"/>
      <c r="C52" s="26"/>
      <c r="D52" s="403"/>
      <c r="E52" s="26"/>
      <c r="F52" s="26"/>
      <c r="G52" s="333" t="s">
        <v>76</v>
      </c>
      <c r="H52" s="155"/>
      <c r="I52" s="29"/>
      <c r="J52" s="29"/>
      <c r="K52" s="156" t="s">
        <v>173</v>
      </c>
      <c r="L52" s="5"/>
      <c r="M52" s="61"/>
      <c r="AA52" s="45"/>
    </row>
    <row r="53" spans="2:27" ht="15.75" customHeight="1" thickBot="1" x14ac:dyDescent="0.25">
      <c r="B53" s="66"/>
      <c r="C53" s="129"/>
      <c r="D53" s="129"/>
      <c r="E53" s="129"/>
      <c r="F53" s="129"/>
      <c r="G53" s="129"/>
      <c r="H53" s="134"/>
      <c r="I53" s="129"/>
      <c r="J53" s="129"/>
      <c r="K53" s="157" t="s">
        <v>172</v>
      </c>
      <c r="L53" s="129"/>
      <c r="M53" s="61"/>
      <c r="AA53" s="45"/>
    </row>
    <row r="54" spans="2:27" ht="12" customHeight="1" thickTop="1" x14ac:dyDescent="0.2">
      <c r="B54" s="66"/>
      <c r="C54" s="26"/>
      <c r="D54" s="403"/>
      <c r="E54" s="26"/>
      <c r="F54" s="26"/>
      <c r="G54" s="26"/>
      <c r="H54" s="43"/>
      <c r="I54" s="29"/>
      <c r="J54" s="29"/>
      <c r="K54" s="19"/>
      <c r="L54" s="5"/>
      <c r="M54" s="61"/>
      <c r="AA54" s="45"/>
    </row>
    <row r="55" spans="2:27" ht="12" customHeight="1" thickBot="1" x14ac:dyDescent="0.25">
      <c r="B55" s="78"/>
      <c r="C55" s="5"/>
      <c r="D55" s="163" t="s">
        <v>66</v>
      </c>
      <c r="E55" s="163"/>
      <c r="F55" s="163"/>
      <c r="G55" s="163"/>
      <c r="I55" s="404">
        <f>SUM(I20,I28,I48,I35,I51)</f>
        <v>100</v>
      </c>
      <c r="J55" s="10"/>
      <c r="K55" s="80" t="e">
        <f>SUM(K20,K28,K35,K48,K51)</f>
        <v>#DIV/0!</v>
      </c>
      <c r="L55" s="5"/>
      <c r="M55" s="61"/>
      <c r="AA55" s="50"/>
    </row>
    <row r="56" spans="2:27" ht="12" customHeight="1" thickTop="1" x14ac:dyDescent="0.2">
      <c r="B56" s="78"/>
      <c r="C56" s="5"/>
      <c r="D56" s="36"/>
      <c r="E56" s="36"/>
      <c r="F56" s="36"/>
      <c r="G56" s="36"/>
      <c r="I56" s="137" t="s">
        <v>71</v>
      </c>
      <c r="J56" s="10"/>
      <c r="K56" s="138" t="s">
        <v>72</v>
      </c>
      <c r="L56" s="5"/>
      <c r="M56" s="61"/>
      <c r="AA56" s="50"/>
    </row>
    <row r="57" spans="2:27" ht="12" customHeight="1" x14ac:dyDescent="0.2">
      <c r="B57" s="66"/>
      <c r="C57" s="36" t="s">
        <v>27</v>
      </c>
      <c r="D57" s="5"/>
      <c r="E57" s="5"/>
      <c r="F57" s="5"/>
      <c r="G57" s="5"/>
      <c r="H57" s="5"/>
      <c r="I57" s="11"/>
      <c r="J57" s="11"/>
      <c r="K57" s="11"/>
      <c r="L57" s="5"/>
      <c r="M57" s="61"/>
      <c r="AA57" s="50"/>
    </row>
    <row r="58" spans="2:27" ht="12" customHeight="1" x14ac:dyDescent="0.2">
      <c r="B58" s="66"/>
      <c r="C58" s="125" t="s">
        <v>82</v>
      </c>
      <c r="D58" s="5"/>
      <c r="E58" s="5"/>
      <c r="F58" s="5"/>
      <c r="G58" s="5"/>
      <c r="H58" s="5"/>
      <c r="I58" s="11"/>
      <c r="J58" s="11"/>
      <c r="K58" s="11"/>
      <c r="L58" s="5"/>
      <c r="M58" s="61"/>
      <c r="AA58" s="45"/>
    </row>
    <row r="59" spans="2:27" ht="12" customHeight="1" x14ac:dyDescent="0.2">
      <c r="B59" s="66"/>
      <c r="C59" s="125" t="s">
        <v>78</v>
      </c>
      <c r="D59" s="5"/>
      <c r="E59" s="5"/>
      <c r="F59" s="5"/>
      <c r="G59" s="5"/>
      <c r="H59" s="5"/>
      <c r="I59" s="5"/>
      <c r="J59" s="5"/>
      <c r="K59" s="5"/>
      <c r="L59" s="5"/>
      <c r="M59" s="61"/>
      <c r="AA59" s="50"/>
    </row>
    <row r="60" spans="2:27" ht="12" customHeight="1" thickBot="1" x14ac:dyDescent="0.25">
      <c r="B60" s="70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2"/>
      <c r="AA60" s="50"/>
    </row>
    <row r="61" spans="2:27" ht="12" customHeight="1" x14ac:dyDescent="0.2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AA61" s="45"/>
    </row>
    <row r="62" spans="2:27" ht="12" customHeight="1" x14ac:dyDescent="0.2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AA62" s="50"/>
    </row>
    <row r="63" spans="2:27" ht="12" customHeight="1" x14ac:dyDescent="0.2"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AA63" s="50"/>
    </row>
    <row r="64" spans="2:27" ht="12" customHeight="1" x14ac:dyDescent="0.2"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AA64" s="45"/>
    </row>
    <row r="65" spans="2:27" ht="12" customHeight="1" x14ac:dyDescent="0.2"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AA65" s="50"/>
    </row>
    <row r="66" spans="2:27" ht="12" customHeight="1" x14ac:dyDescent="0.2"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AA66" s="50"/>
    </row>
    <row r="67" spans="2:27" ht="12" customHeight="1" x14ac:dyDescent="0.2"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AA67" s="45"/>
    </row>
    <row r="68" spans="2:27" ht="12" customHeight="1" x14ac:dyDescent="0.2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AA68" s="50"/>
    </row>
    <row r="69" spans="2:27" ht="12" customHeight="1" x14ac:dyDescent="0.2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AA69" s="45"/>
    </row>
    <row r="70" spans="2:27" ht="12" customHeight="1" x14ac:dyDescent="0.2"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</row>
    <row r="71" spans="2:27" ht="12" customHeight="1" x14ac:dyDescent="0.2"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</row>
    <row r="72" spans="2:27" ht="12" customHeight="1" x14ac:dyDescent="0.2"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</row>
    <row r="73" spans="2:27" ht="12" customHeight="1" x14ac:dyDescent="0.2"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</row>
    <row r="74" spans="2:27" ht="12" customHeight="1" x14ac:dyDescent="0.2"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</row>
    <row r="75" spans="2:27" ht="12" customHeight="1" x14ac:dyDescent="0.2"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</row>
    <row r="76" spans="2:27" ht="12" customHeight="1" x14ac:dyDescent="0.2"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54"/>
    </row>
    <row r="77" spans="2:27" ht="12" customHeight="1" x14ac:dyDescent="0.2"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54"/>
    </row>
    <row r="78" spans="2:27" ht="12" customHeight="1" x14ac:dyDescent="0.2"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</row>
    <row r="79" spans="2:27" ht="12" customHeight="1" x14ac:dyDescent="0.2"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</row>
    <row r="80" spans="2:27" ht="12" customHeight="1" x14ac:dyDescent="0.2"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</row>
    <row r="81" spans="2:46" ht="12" customHeight="1" x14ac:dyDescent="0.2"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</row>
    <row r="82" spans="2:46" ht="12" customHeight="1" x14ac:dyDescent="0.2">
      <c r="B82" s="44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</row>
    <row r="83" spans="2:46" ht="12" customHeight="1" x14ac:dyDescent="0.2">
      <c r="B83" s="44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</row>
    <row r="84" spans="2:46" ht="12" customHeight="1" x14ac:dyDescent="0.2"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</row>
    <row r="85" spans="2:46" ht="12" customHeight="1" x14ac:dyDescent="0.2"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</row>
    <row r="86" spans="2:46" ht="12" customHeight="1" x14ac:dyDescent="0.2"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5"/>
    </row>
    <row r="87" spans="2:46" ht="12" customHeight="1" x14ac:dyDescent="0.2">
      <c r="B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55"/>
    </row>
    <row r="88" spans="2:46" ht="12" customHeight="1" x14ac:dyDescent="0.2">
      <c r="B88" s="44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56"/>
    </row>
    <row r="89" spans="2:46" ht="12" customHeight="1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56"/>
    </row>
    <row r="90" spans="2:46" ht="12" customHeight="1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56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57"/>
      <c r="AQ90" s="57"/>
      <c r="AR90" s="57"/>
      <c r="AS90" s="57"/>
      <c r="AT90" s="57"/>
    </row>
    <row r="91" spans="2:46" ht="12" customHeight="1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50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</row>
    <row r="92" spans="2:46" ht="12" customHeight="1" x14ac:dyDescent="0.2">
      <c r="B92" s="44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50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/>
      <c r="AO92" s="57"/>
      <c r="AP92" s="57"/>
      <c r="AQ92" s="57"/>
      <c r="AR92" s="57"/>
      <c r="AS92" s="57"/>
      <c r="AT92" s="57"/>
    </row>
    <row r="93" spans="2:46" ht="12" customHeight="1" x14ac:dyDescent="0.2">
      <c r="B93" s="44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57"/>
      <c r="AQ93" s="57"/>
      <c r="AR93" s="57"/>
      <c r="AS93" s="57"/>
      <c r="AT93" s="57"/>
    </row>
    <row r="94" spans="2:46" ht="12" customHeight="1" x14ac:dyDescent="0.2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57"/>
      <c r="AQ94" s="57"/>
      <c r="AR94" s="57"/>
      <c r="AS94" s="57"/>
      <c r="AT94" s="57"/>
    </row>
    <row r="95" spans="2:46" ht="12" customHeight="1" x14ac:dyDescent="0.2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57"/>
      <c r="AQ95" s="57"/>
      <c r="AR95" s="57"/>
      <c r="AS95" s="57"/>
      <c r="AT95" s="57"/>
    </row>
    <row r="96" spans="2:46" ht="12" customHeight="1" x14ac:dyDescent="0.2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  <c r="AK96" s="57"/>
      <c r="AL96" s="57"/>
      <c r="AM96" s="57"/>
      <c r="AN96" s="57"/>
      <c r="AO96" s="57"/>
      <c r="AP96" s="57"/>
      <c r="AQ96" s="57"/>
      <c r="AR96" s="57"/>
      <c r="AS96" s="57"/>
      <c r="AT96" s="57"/>
    </row>
    <row r="97" spans="2:46" ht="12" customHeight="1" x14ac:dyDescent="0.2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57"/>
      <c r="AQ97" s="57"/>
      <c r="AR97" s="57"/>
      <c r="AS97" s="57"/>
      <c r="AT97" s="57"/>
    </row>
    <row r="98" spans="2:46" ht="12" customHeight="1" x14ac:dyDescent="0.2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/>
      <c r="AM98" s="57"/>
      <c r="AN98" s="57"/>
      <c r="AO98" s="57"/>
      <c r="AP98" s="57"/>
      <c r="AQ98" s="57"/>
      <c r="AR98" s="57"/>
      <c r="AS98" s="57"/>
      <c r="AT98" s="57"/>
    </row>
    <row r="99" spans="2:46" ht="12" customHeight="1" x14ac:dyDescent="0.2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57"/>
      <c r="AQ99" s="57"/>
      <c r="AR99" s="57"/>
      <c r="AS99" s="57"/>
      <c r="AT99" s="57"/>
    </row>
    <row r="100" spans="2:46" ht="12" customHeight="1" x14ac:dyDescent="0.2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57"/>
      <c r="AQ100" s="57"/>
      <c r="AR100" s="57"/>
      <c r="AS100" s="57"/>
      <c r="AT100" s="57"/>
    </row>
    <row r="101" spans="2:46" ht="12" customHeight="1" x14ac:dyDescent="0.2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57"/>
      <c r="AQ101" s="57"/>
      <c r="AR101" s="57"/>
      <c r="AS101" s="57"/>
      <c r="AT101" s="57"/>
    </row>
    <row r="102" spans="2:46" ht="12" customHeight="1" x14ac:dyDescent="0.2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57"/>
      <c r="AQ102" s="57"/>
      <c r="AR102" s="57"/>
      <c r="AS102" s="57"/>
      <c r="AT102" s="57"/>
    </row>
    <row r="103" spans="2:46" ht="12" customHeight="1" x14ac:dyDescent="0.2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57"/>
      <c r="AQ103" s="57"/>
      <c r="AR103" s="57"/>
      <c r="AS103" s="57"/>
      <c r="AT103" s="57"/>
    </row>
    <row r="104" spans="2:46" ht="12" customHeight="1" x14ac:dyDescent="0.2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57"/>
      <c r="AQ104" s="57"/>
      <c r="AR104" s="57"/>
      <c r="AS104" s="57"/>
      <c r="AT104" s="57"/>
    </row>
    <row r="105" spans="2:46" ht="12" customHeight="1" x14ac:dyDescent="0.2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/>
      <c r="AM105" s="57"/>
      <c r="AN105" s="57"/>
      <c r="AO105" s="57"/>
      <c r="AP105" s="57"/>
      <c r="AQ105" s="57"/>
      <c r="AR105" s="57"/>
      <c r="AS105" s="57"/>
      <c r="AT105" s="57"/>
    </row>
    <row r="106" spans="2:46" ht="12" customHeight="1" x14ac:dyDescent="0.2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57"/>
      <c r="AQ106" s="57"/>
      <c r="AR106" s="57"/>
      <c r="AS106" s="57"/>
      <c r="AT106" s="57"/>
    </row>
    <row r="107" spans="2:46" ht="12" customHeight="1" x14ac:dyDescent="0.2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57"/>
      <c r="AQ107" s="57"/>
      <c r="AR107" s="57"/>
      <c r="AS107" s="57"/>
      <c r="AT107" s="57"/>
    </row>
    <row r="108" spans="2:46" ht="12" customHeight="1" x14ac:dyDescent="0.2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/>
      <c r="AM108" s="57"/>
      <c r="AN108" s="57"/>
      <c r="AO108" s="57"/>
      <c r="AP108" s="57"/>
      <c r="AQ108" s="57"/>
      <c r="AR108" s="57"/>
      <c r="AS108" s="57"/>
      <c r="AT108" s="57"/>
    </row>
    <row r="109" spans="2:46" ht="12" customHeight="1" x14ac:dyDescent="0.2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  <c r="AT109" s="57"/>
    </row>
    <row r="110" spans="2:46" ht="12" customHeight="1" x14ac:dyDescent="0.2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57"/>
      <c r="AQ110" s="57"/>
      <c r="AR110" s="57"/>
      <c r="AS110" s="57"/>
      <c r="AT110" s="57"/>
    </row>
    <row r="111" spans="2:46" ht="12" customHeight="1" x14ac:dyDescent="0.2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57"/>
      <c r="AQ111" s="57"/>
      <c r="AR111" s="57"/>
      <c r="AS111" s="57"/>
      <c r="AT111" s="57"/>
    </row>
    <row r="112" spans="2:46" ht="12" customHeight="1" x14ac:dyDescent="0.2">
      <c r="B112" s="57"/>
      <c r="C112" s="57"/>
      <c r="D112" s="57"/>
      <c r="E112" s="57"/>
      <c r="F112" s="57"/>
      <c r="G112" s="57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57"/>
      <c r="AQ112" s="57"/>
      <c r="AR112" s="57"/>
      <c r="AS112" s="57"/>
      <c r="AT112" s="57"/>
    </row>
    <row r="113" spans="2:46" ht="12" customHeight="1" x14ac:dyDescent="0.2"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</row>
    <row r="114" spans="2:46" ht="12" customHeight="1" x14ac:dyDescent="0.2"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/>
      <c r="AH114" s="57"/>
      <c r="AI114" s="57"/>
      <c r="AJ114" s="57"/>
      <c r="AK114" s="57"/>
      <c r="AL114" s="57"/>
      <c r="AM114" s="57"/>
      <c r="AN114" s="57"/>
      <c r="AO114" s="57"/>
      <c r="AP114" s="57"/>
      <c r="AQ114" s="57"/>
      <c r="AR114" s="57"/>
      <c r="AS114" s="57"/>
      <c r="AT114" s="57"/>
    </row>
    <row r="115" spans="2:46" ht="12" customHeight="1" x14ac:dyDescent="0.2">
      <c r="B115" s="57"/>
      <c r="C115" s="57"/>
      <c r="D115" s="57"/>
      <c r="E115" s="57"/>
      <c r="F115" s="57"/>
      <c r="G115" s="57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</row>
    <row r="116" spans="2:46" ht="12" customHeight="1" x14ac:dyDescent="0.2"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/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/>
      <c r="AO116" s="57"/>
      <c r="AP116" s="57"/>
      <c r="AQ116" s="57"/>
      <c r="AR116" s="57"/>
      <c r="AS116" s="57"/>
      <c r="AT116" s="57"/>
    </row>
    <row r="117" spans="2:46" ht="12" customHeight="1" x14ac:dyDescent="0.2">
      <c r="B117" s="57"/>
      <c r="C117" s="57"/>
      <c r="D117" s="57"/>
      <c r="E117" s="57"/>
      <c r="F117" s="57"/>
      <c r="G117" s="57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/>
      <c r="AK117" s="57"/>
      <c r="AL117" s="57"/>
      <c r="AM117" s="57"/>
      <c r="AN117" s="57"/>
      <c r="AO117" s="57"/>
      <c r="AP117" s="57"/>
      <c r="AQ117" s="57"/>
      <c r="AR117" s="57"/>
      <c r="AS117" s="57"/>
      <c r="AT117" s="57"/>
    </row>
    <row r="118" spans="2:46" ht="12" customHeight="1" x14ac:dyDescent="0.2">
      <c r="B118" s="57"/>
      <c r="C118" s="57"/>
      <c r="D118" s="57"/>
      <c r="E118" s="57"/>
      <c r="F118" s="57"/>
      <c r="G118" s="57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</row>
    <row r="119" spans="2:46" ht="12" customHeight="1" x14ac:dyDescent="0.2">
      <c r="B119" s="57"/>
      <c r="C119" s="57"/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/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57"/>
      <c r="AQ119" s="57"/>
      <c r="AR119" s="57"/>
      <c r="AS119" s="57"/>
      <c r="AT119" s="57"/>
    </row>
    <row r="120" spans="2:46" ht="12" customHeight="1" x14ac:dyDescent="0.2">
      <c r="B120" s="57"/>
      <c r="C120" s="57"/>
      <c r="D120" s="57"/>
      <c r="E120" s="57"/>
      <c r="F120" s="57"/>
      <c r="G120" s="57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/>
      <c r="AG120" s="57"/>
      <c r="AH120" s="57"/>
      <c r="AI120" s="57"/>
      <c r="AJ120" s="57"/>
      <c r="AK120" s="57"/>
      <c r="AL120" s="57"/>
      <c r="AM120" s="57"/>
      <c r="AN120" s="57"/>
      <c r="AO120" s="57"/>
      <c r="AP120" s="57"/>
      <c r="AQ120" s="57"/>
      <c r="AR120" s="57"/>
      <c r="AS120" s="57"/>
      <c r="AT120" s="57"/>
    </row>
    <row r="121" spans="2:46" ht="12" customHeight="1" x14ac:dyDescent="0.2">
      <c r="B121" s="57"/>
      <c r="C121" s="57"/>
      <c r="D121" s="57"/>
      <c r="E121" s="57"/>
      <c r="F121" s="57"/>
      <c r="G121" s="57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/>
      <c r="AL121" s="57"/>
      <c r="AM121" s="57"/>
      <c r="AN121" s="57"/>
      <c r="AO121" s="57"/>
      <c r="AP121" s="57"/>
      <c r="AQ121" s="57"/>
      <c r="AR121" s="57"/>
      <c r="AS121" s="57"/>
      <c r="AT121" s="57"/>
    </row>
    <row r="122" spans="2:46" ht="12" customHeight="1" x14ac:dyDescent="0.2">
      <c r="B122" s="57"/>
      <c r="C122" s="57"/>
      <c r="D122" s="57"/>
      <c r="E122" s="57"/>
      <c r="F122" s="57"/>
      <c r="G122" s="57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7"/>
      <c r="AP122" s="57"/>
      <c r="AQ122" s="57"/>
      <c r="AR122" s="57"/>
      <c r="AS122" s="57"/>
      <c r="AT122" s="57"/>
    </row>
    <row r="123" spans="2:46" ht="12" customHeight="1" x14ac:dyDescent="0.2">
      <c r="B123" s="57"/>
      <c r="C123" s="57"/>
      <c r="D123" s="57"/>
      <c r="E123" s="57"/>
      <c r="F123" s="57"/>
      <c r="G123" s="57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/>
      <c r="AL123" s="57"/>
      <c r="AM123" s="57"/>
      <c r="AN123" s="57"/>
      <c r="AO123" s="57"/>
      <c r="AP123" s="57"/>
      <c r="AQ123" s="57"/>
      <c r="AR123" s="57"/>
      <c r="AS123" s="57"/>
      <c r="AT123" s="57"/>
    </row>
    <row r="124" spans="2:46" ht="12" customHeight="1" x14ac:dyDescent="0.2">
      <c r="B124" s="57"/>
      <c r="C124" s="57"/>
      <c r="D124" s="57"/>
      <c r="E124" s="57"/>
      <c r="F124" s="57"/>
      <c r="G124" s="57"/>
      <c r="H124" s="57"/>
      <c r="I124" s="57"/>
      <c r="J124" s="57"/>
      <c r="K124" s="57"/>
      <c r="L124" s="57"/>
      <c r="M124" s="57"/>
      <c r="N124" s="57"/>
      <c r="O124" s="57"/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57"/>
      <c r="AQ124" s="57"/>
      <c r="AR124" s="57"/>
      <c r="AS124" s="57"/>
      <c r="AT124" s="57"/>
    </row>
    <row r="125" spans="2:46" ht="12" customHeight="1" x14ac:dyDescent="0.2">
      <c r="B125" s="57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  <c r="AF125" s="57"/>
      <c r="AG125" s="57"/>
      <c r="AH125" s="57"/>
      <c r="AI125" s="57"/>
      <c r="AJ125" s="57"/>
      <c r="AK125" s="57"/>
      <c r="AL125" s="57"/>
      <c r="AM125" s="57"/>
      <c r="AN125" s="57"/>
      <c r="AO125" s="57"/>
      <c r="AP125" s="57"/>
      <c r="AQ125" s="57"/>
      <c r="AR125" s="57"/>
      <c r="AS125" s="57"/>
      <c r="AT125" s="57"/>
    </row>
    <row r="126" spans="2:46" ht="12" customHeight="1" x14ac:dyDescent="0.2">
      <c r="B126" s="57"/>
      <c r="C126" s="57"/>
      <c r="D126" s="57"/>
      <c r="E126" s="57"/>
      <c r="F126" s="57"/>
      <c r="G126" s="57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/>
      <c r="AK126" s="57"/>
      <c r="AL126" s="57"/>
      <c r="AM126" s="57"/>
      <c r="AN126" s="57"/>
      <c r="AO126" s="57"/>
      <c r="AP126" s="57"/>
      <c r="AQ126" s="57"/>
      <c r="AR126" s="57"/>
      <c r="AS126" s="57"/>
      <c r="AT126" s="57"/>
    </row>
    <row r="127" spans="2:46" ht="12" customHeight="1" x14ac:dyDescent="0.2">
      <c r="B127" s="57"/>
      <c r="C127" s="57"/>
      <c r="D127" s="57"/>
      <c r="E127" s="57"/>
      <c r="F127" s="57"/>
      <c r="G127" s="57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/>
      <c r="AM127" s="57"/>
      <c r="AN127" s="57"/>
      <c r="AO127" s="57"/>
      <c r="AP127" s="57"/>
      <c r="AQ127" s="57"/>
      <c r="AR127" s="57"/>
      <c r="AS127" s="57"/>
      <c r="AT127" s="57"/>
    </row>
    <row r="128" spans="2:46" ht="12" customHeight="1" x14ac:dyDescent="0.2">
      <c r="B128" s="57"/>
      <c r="C128" s="57"/>
      <c r="D128" s="57"/>
      <c r="E128" s="57"/>
      <c r="F128" s="57"/>
      <c r="G128" s="57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57"/>
      <c r="AQ128" s="57"/>
      <c r="AR128" s="57"/>
      <c r="AS128" s="57"/>
      <c r="AT128" s="57"/>
    </row>
    <row r="129" spans="2:46" ht="12" customHeight="1" x14ac:dyDescent="0.2">
      <c r="B129" s="57"/>
      <c r="C129" s="57"/>
      <c r="D129" s="57"/>
      <c r="E129" s="57"/>
      <c r="F129" s="57"/>
      <c r="G129" s="57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/>
      <c r="AI129" s="57"/>
      <c r="AJ129" s="57"/>
      <c r="AK129" s="57"/>
      <c r="AL129" s="57"/>
      <c r="AM129" s="57"/>
      <c r="AN129" s="57"/>
      <c r="AO129" s="57"/>
      <c r="AP129" s="57"/>
      <c r="AQ129" s="57"/>
      <c r="AR129" s="57"/>
      <c r="AS129" s="57"/>
      <c r="AT129" s="57"/>
    </row>
    <row r="130" spans="2:46" ht="12" customHeight="1" x14ac:dyDescent="0.2">
      <c r="B130" s="57"/>
      <c r="C130" s="57"/>
      <c r="D130" s="57"/>
      <c r="E130" s="57"/>
      <c r="F130" s="57"/>
      <c r="G130" s="57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/>
      <c r="AN130" s="57"/>
      <c r="AO130" s="57"/>
      <c r="AP130" s="57"/>
      <c r="AQ130" s="57"/>
      <c r="AR130" s="57"/>
      <c r="AS130" s="57"/>
      <c r="AT130" s="57"/>
    </row>
    <row r="131" spans="2:46" ht="12" customHeight="1" x14ac:dyDescent="0.2">
      <c r="B131" s="57"/>
      <c r="C131" s="57"/>
      <c r="D131" s="57"/>
      <c r="E131" s="57"/>
      <c r="F131" s="57"/>
      <c r="G131" s="57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/>
      <c r="AO131" s="57"/>
      <c r="AP131" s="57"/>
      <c r="AQ131" s="57"/>
      <c r="AR131" s="57"/>
      <c r="AS131" s="57"/>
      <c r="AT131" s="57"/>
    </row>
    <row r="132" spans="2:46" ht="12" customHeight="1" x14ac:dyDescent="0.2">
      <c r="B132" s="57"/>
      <c r="C132" s="57"/>
      <c r="D132" s="57"/>
      <c r="E132" s="57"/>
      <c r="F132" s="57"/>
      <c r="G132" s="57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57"/>
      <c r="AQ132" s="57"/>
      <c r="AR132" s="57"/>
      <c r="AS132" s="57"/>
      <c r="AT132" s="57"/>
    </row>
    <row r="133" spans="2:46" ht="12" customHeight="1" x14ac:dyDescent="0.2">
      <c r="B133" s="57"/>
      <c r="C133" s="57"/>
      <c r="D133" s="57"/>
      <c r="E133" s="57"/>
      <c r="F133" s="57"/>
      <c r="G133" s="57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/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57"/>
      <c r="AQ133" s="57"/>
      <c r="AR133" s="57"/>
      <c r="AS133" s="57"/>
      <c r="AT133" s="57"/>
    </row>
    <row r="134" spans="2:46" ht="12" customHeight="1" x14ac:dyDescent="0.2">
      <c r="B134" s="57"/>
      <c r="C134" s="57"/>
      <c r="D134" s="57"/>
      <c r="E134" s="57"/>
      <c r="F134" s="57"/>
      <c r="G134" s="57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/>
      <c r="AO134" s="57"/>
      <c r="AP134" s="57"/>
      <c r="AQ134" s="57"/>
      <c r="AR134" s="57"/>
      <c r="AS134" s="57"/>
      <c r="AT134" s="57"/>
    </row>
    <row r="135" spans="2:46" ht="12" customHeight="1" x14ac:dyDescent="0.2">
      <c r="B135" s="57"/>
      <c r="C135" s="57"/>
      <c r="D135" s="57"/>
      <c r="E135" s="57"/>
      <c r="F135" s="57"/>
      <c r="G135" s="57"/>
      <c r="H135" s="57"/>
      <c r="I135" s="57"/>
      <c r="J135" s="57"/>
      <c r="K135" s="57"/>
      <c r="L135" s="57"/>
      <c r="M135" s="57"/>
      <c r="N135" s="57"/>
      <c r="O135" s="57"/>
      <c r="P135" s="57"/>
      <c r="Q135" s="57"/>
      <c r="R135" s="57"/>
      <c r="S135" s="57"/>
      <c r="T135" s="57"/>
      <c r="U135" s="57"/>
      <c r="V135" s="57"/>
      <c r="W135" s="57"/>
      <c r="X135" s="57"/>
      <c r="Y135" s="57"/>
      <c r="Z135" s="57"/>
      <c r="AA135" s="57"/>
      <c r="AB135" s="57"/>
      <c r="AC135" s="57"/>
      <c r="AD135" s="57"/>
      <c r="AE135" s="57"/>
      <c r="AF135" s="57"/>
      <c r="AG135" s="57"/>
      <c r="AH135" s="57"/>
      <c r="AI135" s="57"/>
      <c r="AJ135" s="57"/>
      <c r="AK135" s="57"/>
      <c r="AL135" s="57"/>
      <c r="AM135" s="57"/>
      <c r="AN135" s="57"/>
      <c r="AO135" s="57"/>
      <c r="AP135" s="57"/>
      <c r="AQ135" s="57"/>
      <c r="AR135" s="57"/>
      <c r="AS135" s="57"/>
      <c r="AT135" s="57"/>
    </row>
    <row r="136" spans="2:46" ht="12" customHeight="1" x14ac:dyDescent="0.2">
      <c r="B136" s="57"/>
      <c r="C136" s="57"/>
      <c r="D136" s="57"/>
      <c r="E136" s="57"/>
      <c r="F136" s="57"/>
      <c r="G136" s="57"/>
      <c r="H136" s="57"/>
      <c r="I136" s="57"/>
      <c r="J136" s="57"/>
      <c r="K136" s="57"/>
      <c r="L136" s="57"/>
      <c r="M136" s="57"/>
      <c r="N136" s="57"/>
      <c r="O136" s="57"/>
      <c r="P136" s="57"/>
      <c r="Q136" s="57"/>
      <c r="R136" s="57"/>
      <c r="S136" s="57"/>
      <c r="T136" s="57"/>
      <c r="U136" s="57"/>
      <c r="V136" s="57"/>
      <c r="W136" s="57"/>
      <c r="X136" s="57"/>
      <c r="Y136" s="57"/>
      <c r="Z136" s="57"/>
      <c r="AA136" s="57"/>
      <c r="AB136" s="57"/>
      <c r="AC136" s="57"/>
      <c r="AD136" s="57"/>
      <c r="AE136" s="57"/>
      <c r="AF136" s="57"/>
      <c r="AG136" s="57"/>
      <c r="AH136" s="57"/>
      <c r="AI136" s="57"/>
      <c r="AJ136" s="57"/>
      <c r="AK136" s="57"/>
      <c r="AL136" s="57"/>
      <c r="AM136" s="57"/>
      <c r="AN136" s="57"/>
      <c r="AO136" s="57"/>
      <c r="AP136" s="57"/>
      <c r="AQ136" s="57"/>
      <c r="AR136" s="57"/>
      <c r="AS136" s="57"/>
      <c r="AT136" s="57"/>
    </row>
    <row r="137" spans="2:46" ht="12" customHeight="1" x14ac:dyDescent="0.2">
      <c r="B137" s="57"/>
      <c r="C137" s="57"/>
      <c r="D137" s="57"/>
      <c r="E137" s="57"/>
      <c r="F137" s="57"/>
      <c r="G137" s="57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/>
      <c r="AK137" s="57"/>
      <c r="AL137" s="57"/>
      <c r="AM137" s="57"/>
      <c r="AN137" s="57"/>
      <c r="AO137" s="57"/>
      <c r="AP137" s="57"/>
      <c r="AQ137" s="57"/>
      <c r="AR137" s="57"/>
      <c r="AS137" s="57"/>
      <c r="AT137" s="57"/>
    </row>
    <row r="138" spans="2:46" ht="12" customHeight="1" x14ac:dyDescent="0.2">
      <c r="B138" s="57"/>
      <c r="C138" s="57"/>
      <c r="D138" s="57"/>
      <c r="E138" s="57"/>
      <c r="F138" s="57"/>
      <c r="G138" s="57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</row>
    <row r="139" spans="2:46" ht="12" customHeight="1" x14ac:dyDescent="0.2"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57"/>
      <c r="AQ139" s="57"/>
      <c r="AR139" s="57"/>
      <c r="AS139" s="57"/>
      <c r="AT139" s="57"/>
    </row>
    <row r="140" spans="2:46" ht="12" customHeight="1" x14ac:dyDescent="0.2"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  <c r="AA140" s="57"/>
      <c r="AB140" s="57"/>
      <c r="AC140" s="57"/>
      <c r="AD140" s="57"/>
      <c r="AE140" s="57"/>
      <c r="AF140" s="57"/>
      <c r="AG140" s="57"/>
      <c r="AH140" s="57"/>
      <c r="AI140" s="57"/>
      <c r="AJ140" s="57"/>
      <c r="AK140" s="57"/>
      <c r="AL140" s="57"/>
      <c r="AM140" s="57"/>
      <c r="AN140" s="57"/>
      <c r="AO140" s="57"/>
      <c r="AP140" s="57"/>
      <c r="AQ140" s="57"/>
      <c r="AR140" s="57"/>
      <c r="AS140" s="57"/>
      <c r="AT140" s="57"/>
    </row>
    <row r="141" spans="2:46" ht="12" customHeight="1" x14ac:dyDescent="0.2">
      <c r="B141" s="57"/>
      <c r="C141" s="57"/>
      <c r="D141" s="57"/>
      <c r="E141" s="57"/>
      <c r="F141" s="57"/>
      <c r="G141" s="57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/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57"/>
      <c r="AQ141" s="57"/>
      <c r="AR141" s="57"/>
      <c r="AS141" s="57"/>
      <c r="AT141" s="57"/>
    </row>
    <row r="142" spans="2:46" ht="12" customHeight="1" x14ac:dyDescent="0.2">
      <c r="B142" s="57"/>
      <c r="C142" s="57"/>
      <c r="D142" s="57"/>
      <c r="E142" s="57"/>
      <c r="F142" s="57"/>
      <c r="G142" s="57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/>
      <c r="AK142" s="57"/>
      <c r="AL142" s="57"/>
      <c r="AM142" s="57"/>
      <c r="AN142" s="57"/>
      <c r="AO142" s="57"/>
      <c r="AP142" s="57"/>
      <c r="AQ142" s="57"/>
      <c r="AR142" s="57"/>
      <c r="AS142" s="57"/>
      <c r="AT142" s="57"/>
    </row>
    <row r="143" spans="2:46" ht="12" customHeight="1" x14ac:dyDescent="0.2"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/>
      <c r="AO143" s="57"/>
      <c r="AP143" s="57"/>
      <c r="AQ143" s="57"/>
      <c r="AR143" s="57"/>
      <c r="AS143" s="57"/>
      <c r="AT143" s="57"/>
    </row>
    <row r="144" spans="2:46" ht="12" customHeight="1" x14ac:dyDescent="0.2"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/>
      <c r="AI144" s="57"/>
      <c r="AJ144" s="57"/>
      <c r="AK144" s="57"/>
      <c r="AL144" s="57"/>
      <c r="AM144" s="57"/>
      <c r="AN144" s="57"/>
      <c r="AO144" s="57"/>
      <c r="AP144" s="57"/>
      <c r="AQ144" s="57"/>
      <c r="AR144" s="57"/>
      <c r="AS144" s="57"/>
      <c r="AT144" s="57"/>
    </row>
    <row r="145" spans="2:46" ht="12" customHeight="1" x14ac:dyDescent="0.2">
      <c r="B145" s="57"/>
      <c r="C145" s="57"/>
      <c r="D145" s="57"/>
      <c r="E145" s="57"/>
      <c r="F145" s="57"/>
      <c r="G145" s="57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/>
      <c r="AL145" s="57"/>
      <c r="AM145" s="57"/>
      <c r="AN145" s="57"/>
      <c r="AO145" s="57"/>
      <c r="AP145" s="57"/>
      <c r="AQ145" s="57"/>
      <c r="AR145" s="57"/>
      <c r="AS145" s="57"/>
      <c r="AT145" s="57"/>
    </row>
    <row r="146" spans="2:46" ht="12" customHeight="1" x14ac:dyDescent="0.2">
      <c r="B146" s="57"/>
      <c r="C146" s="57"/>
      <c r="D146" s="57"/>
      <c r="E146" s="57"/>
      <c r="F146" s="57"/>
      <c r="G146" s="57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57"/>
      <c r="AQ146" s="57"/>
      <c r="AR146" s="57"/>
      <c r="AS146" s="57"/>
      <c r="AT146" s="57"/>
    </row>
    <row r="147" spans="2:46" ht="12" customHeight="1" x14ac:dyDescent="0.2"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/>
      <c r="AK147" s="57"/>
      <c r="AL147" s="57"/>
      <c r="AM147" s="57"/>
      <c r="AN147" s="57"/>
      <c r="AO147" s="57"/>
      <c r="AP147" s="57"/>
      <c r="AQ147" s="57"/>
      <c r="AR147" s="57"/>
      <c r="AS147" s="57"/>
      <c r="AT147" s="57"/>
    </row>
    <row r="148" spans="2:46" ht="12" customHeight="1" x14ac:dyDescent="0.2">
      <c r="B148" s="57"/>
      <c r="C148" s="57"/>
      <c r="D148" s="57"/>
      <c r="E148" s="57"/>
      <c r="F148" s="57"/>
      <c r="G148" s="57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/>
      <c r="AO148" s="57"/>
      <c r="AP148" s="57"/>
      <c r="AQ148" s="57"/>
      <c r="AR148" s="57"/>
      <c r="AS148" s="57"/>
      <c r="AT148" s="57"/>
    </row>
    <row r="149" spans="2:46" ht="12" customHeight="1" x14ac:dyDescent="0.2">
      <c r="B149" s="57"/>
      <c r="C149" s="57"/>
      <c r="D149" s="57"/>
      <c r="E149" s="57"/>
      <c r="F149" s="57"/>
      <c r="G149" s="57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57"/>
      <c r="AQ149" s="57"/>
      <c r="AR149" s="57"/>
      <c r="AS149" s="57"/>
      <c r="AT149" s="57"/>
    </row>
    <row r="150" spans="2:46" ht="12" customHeight="1" x14ac:dyDescent="0.2">
      <c r="B150" s="57"/>
      <c r="C150" s="57"/>
      <c r="D150" s="57"/>
      <c r="E150" s="57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</row>
    <row r="151" spans="2:46" ht="12" customHeight="1" x14ac:dyDescent="0.2">
      <c r="B151" s="57"/>
      <c r="C151" s="57"/>
      <c r="D151" s="57"/>
      <c r="E151" s="57"/>
      <c r="F151" s="57"/>
      <c r="G151" s="57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57"/>
      <c r="AQ151" s="57"/>
      <c r="AR151" s="57"/>
      <c r="AS151" s="57"/>
      <c r="AT151" s="57"/>
    </row>
    <row r="152" spans="2:46" ht="12" customHeight="1" x14ac:dyDescent="0.2">
      <c r="B152" s="57"/>
      <c r="C152" s="57"/>
      <c r="D152" s="57"/>
      <c r="E152" s="57"/>
      <c r="F152" s="57"/>
      <c r="G152" s="57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57"/>
      <c r="AQ152" s="57"/>
      <c r="AR152" s="57"/>
      <c r="AS152" s="57"/>
      <c r="AT152" s="57"/>
    </row>
    <row r="153" spans="2:46" ht="12" customHeight="1" x14ac:dyDescent="0.2">
      <c r="B153" s="57"/>
      <c r="C153" s="57"/>
      <c r="D153" s="57"/>
      <c r="E153" s="57"/>
      <c r="F153" s="57"/>
      <c r="G153" s="57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/>
      <c r="AP153" s="57"/>
      <c r="AQ153" s="57"/>
      <c r="AR153" s="57"/>
      <c r="AS153" s="57"/>
      <c r="AT153" s="57"/>
    </row>
    <row r="154" spans="2:46" ht="12" customHeight="1" x14ac:dyDescent="0.2">
      <c r="B154" s="57"/>
      <c r="C154" s="57"/>
      <c r="D154" s="57"/>
      <c r="E154" s="57"/>
      <c r="F154" s="57"/>
      <c r="G154" s="57"/>
      <c r="H154" s="57"/>
      <c r="I154" s="57"/>
      <c r="J154" s="57"/>
      <c r="K154" s="57"/>
      <c r="L154" s="57"/>
      <c r="M154" s="57"/>
      <c r="N154" s="57"/>
      <c r="O154" s="57"/>
      <c r="P154" s="57"/>
      <c r="Q154" s="57"/>
      <c r="R154" s="57"/>
      <c r="S154" s="57"/>
      <c r="T154" s="57"/>
      <c r="U154" s="57"/>
      <c r="V154" s="57"/>
      <c r="W154" s="57"/>
      <c r="X154" s="57"/>
      <c r="Y154" s="57"/>
      <c r="Z154" s="57"/>
      <c r="AA154" s="57"/>
      <c r="AB154" s="57"/>
      <c r="AC154" s="57"/>
      <c r="AD154" s="57"/>
      <c r="AE154" s="57"/>
      <c r="AF154" s="57"/>
      <c r="AG154" s="57"/>
      <c r="AH154" s="57"/>
      <c r="AI154" s="57"/>
      <c r="AJ154" s="57"/>
      <c r="AK154" s="57"/>
      <c r="AL154" s="57"/>
      <c r="AM154" s="57"/>
      <c r="AN154" s="57"/>
      <c r="AO154" s="57"/>
      <c r="AP154" s="57"/>
      <c r="AQ154" s="57"/>
      <c r="AR154" s="57"/>
      <c r="AS154" s="57"/>
      <c r="AT154" s="57"/>
    </row>
    <row r="155" spans="2:46" ht="12" customHeight="1" x14ac:dyDescent="0.2">
      <c r="B155" s="57"/>
      <c r="C155" s="57"/>
      <c r="D155" s="57"/>
      <c r="E155" s="57"/>
      <c r="F155" s="57"/>
      <c r="G155" s="57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/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57"/>
      <c r="AQ155" s="57"/>
      <c r="AR155" s="57"/>
      <c r="AS155" s="57"/>
      <c r="AT155" s="57"/>
    </row>
    <row r="156" spans="2:46" ht="12" customHeight="1" x14ac:dyDescent="0.2">
      <c r="B156" s="57"/>
      <c r="C156" s="57"/>
      <c r="D156" s="57"/>
      <c r="E156" s="57"/>
      <c r="F156" s="57"/>
      <c r="G156" s="57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57"/>
      <c r="AQ156" s="57"/>
      <c r="AR156" s="57"/>
      <c r="AS156" s="57"/>
      <c r="AT156" s="57"/>
    </row>
    <row r="157" spans="2:46" ht="12" customHeight="1" x14ac:dyDescent="0.2">
      <c r="B157" s="57"/>
      <c r="C157" s="57"/>
      <c r="D157" s="57"/>
      <c r="E157" s="57"/>
      <c r="F157" s="57"/>
      <c r="G157" s="57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57"/>
      <c r="AQ157" s="57"/>
      <c r="AR157" s="57"/>
      <c r="AS157" s="57"/>
      <c r="AT157" s="57"/>
    </row>
    <row r="158" spans="2:46" ht="12" customHeight="1" x14ac:dyDescent="0.2">
      <c r="B158" s="57"/>
      <c r="C158" s="57"/>
      <c r="D158" s="57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7"/>
      <c r="R158" s="57"/>
      <c r="S158" s="57"/>
      <c r="T158" s="57"/>
      <c r="U158" s="57"/>
      <c r="V158" s="57"/>
      <c r="W158" s="57"/>
      <c r="X158" s="57"/>
      <c r="Y158" s="57"/>
      <c r="Z158" s="57"/>
      <c r="AA158" s="57"/>
      <c r="AB158" s="57"/>
      <c r="AC158" s="57"/>
      <c r="AD158" s="57"/>
      <c r="AE158" s="57"/>
      <c r="AF158" s="57"/>
      <c r="AG158" s="57"/>
      <c r="AH158" s="57"/>
      <c r="AI158" s="57"/>
      <c r="AJ158" s="57"/>
      <c r="AK158" s="57"/>
      <c r="AL158" s="57"/>
      <c r="AM158" s="57"/>
      <c r="AN158" s="57"/>
      <c r="AO158" s="57"/>
      <c r="AP158" s="57"/>
      <c r="AQ158" s="57"/>
      <c r="AR158" s="57"/>
      <c r="AS158" s="57"/>
      <c r="AT158" s="57"/>
    </row>
    <row r="159" spans="2:46" ht="12" customHeight="1" x14ac:dyDescent="0.2">
      <c r="B159" s="57"/>
      <c r="C159" s="57"/>
      <c r="D159" s="57"/>
      <c r="E159" s="57"/>
      <c r="F159" s="57"/>
      <c r="G159" s="57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57"/>
      <c r="AQ159" s="57"/>
      <c r="AR159" s="57"/>
      <c r="AS159" s="57"/>
      <c r="AT159" s="57"/>
    </row>
    <row r="160" spans="2:46" ht="12" customHeight="1" x14ac:dyDescent="0.2">
      <c r="B160" s="57"/>
      <c r="C160" s="57"/>
      <c r="D160" s="57"/>
      <c r="E160" s="57"/>
      <c r="F160" s="57"/>
      <c r="G160" s="57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/>
      <c r="AO160" s="57"/>
      <c r="AP160" s="57"/>
      <c r="AQ160" s="57"/>
      <c r="AR160" s="57"/>
      <c r="AS160" s="57"/>
      <c r="AT160" s="57"/>
    </row>
    <row r="161" spans="2:46" ht="12" customHeight="1" x14ac:dyDescent="0.2">
      <c r="B161" s="57"/>
      <c r="C161" s="57"/>
      <c r="D161" s="57"/>
      <c r="E161" s="57"/>
      <c r="F161" s="57"/>
      <c r="G161" s="57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/>
      <c r="AK161" s="57"/>
      <c r="AL161" s="57"/>
      <c r="AM161" s="57"/>
      <c r="AN161" s="57"/>
      <c r="AO161" s="57"/>
      <c r="AP161" s="57"/>
      <c r="AQ161" s="57"/>
      <c r="AR161" s="57"/>
      <c r="AS161" s="57"/>
      <c r="AT161" s="57"/>
    </row>
    <row r="162" spans="2:46" ht="12" customHeight="1" x14ac:dyDescent="0.2">
      <c r="B162" s="57"/>
      <c r="C162" s="57"/>
      <c r="D162" s="57"/>
      <c r="E162" s="57"/>
      <c r="F162" s="57"/>
      <c r="G162" s="57"/>
      <c r="H162" s="57"/>
      <c r="I162" s="57"/>
      <c r="J162" s="57"/>
      <c r="K162" s="57"/>
      <c r="L162" s="57"/>
      <c r="M162" s="57"/>
      <c r="N162" s="57"/>
      <c r="O162" s="57"/>
      <c r="P162" s="57"/>
      <c r="Q162" s="57"/>
      <c r="R162" s="57"/>
      <c r="S162" s="57"/>
      <c r="T162" s="57"/>
      <c r="U162" s="57"/>
      <c r="V162" s="57"/>
      <c r="W162" s="57"/>
      <c r="X162" s="57"/>
      <c r="Y162" s="57"/>
      <c r="Z162" s="57"/>
      <c r="AA162" s="57"/>
      <c r="AB162" s="57"/>
      <c r="AC162" s="57"/>
      <c r="AD162" s="57"/>
      <c r="AE162" s="57"/>
      <c r="AF162" s="57"/>
      <c r="AG162" s="57"/>
      <c r="AH162" s="57"/>
      <c r="AI162" s="57"/>
      <c r="AJ162" s="57"/>
      <c r="AK162" s="57"/>
      <c r="AL162" s="57"/>
      <c r="AM162" s="57"/>
      <c r="AN162" s="57"/>
      <c r="AO162" s="57"/>
      <c r="AP162" s="57"/>
      <c r="AQ162" s="57"/>
      <c r="AR162" s="57"/>
      <c r="AS162" s="57"/>
      <c r="AT162" s="57"/>
    </row>
    <row r="163" spans="2:46" ht="12" customHeight="1" x14ac:dyDescent="0.2">
      <c r="B163" s="57"/>
      <c r="C163" s="57"/>
      <c r="D163" s="57"/>
      <c r="E163" s="57"/>
      <c r="F163" s="57"/>
      <c r="G163" s="57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</row>
    <row r="164" spans="2:46" ht="12" customHeight="1" x14ac:dyDescent="0.2">
      <c r="B164" s="57"/>
      <c r="C164" s="57"/>
      <c r="D164" s="57"/>
      <c r="E164" s="57"/>
      <c r="F164" s="57"/>
      <c r="G164" s="57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/>
      <c r="AK164" s="57"/>
      <c r="AL164" s="57"/>
      <c r="AM164" s="57"/>
      <c r="AN164" s="57"/>
      <c r="AO164" s="57"/>
      <c r="AP164" s="57"/>
      <c r="AQ164" s="57"/>
      <c r="AR164" s="57"/>
      <c r="AS164" s="57"/>
      <c r="AT164" s="57"/>
    </row>
    <row r="165" spans="2:46" ht="12" customHeight="1" x14ac:dyDescent="0.2">
      <c r="B165" s="57"/>
      <c r="C165" s="57"/>
      <c r="D165" s="57"/>
      <c r="E165" s="57"/>
      <c r="F165" s="57"/>
      <c r="G165" s="57"/>
      <c r="H165" s="57"/>
      <c r="I165" s="57"/>
      <c r="J165" s="57"/>
      <c r="K165" s="57"/>
      <c r="L165" s="57"/>
      <c r="M165" s="57"/>
      <c r="N165" s="57"/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57"/>
      <c r="AQ165" s="57"/>
      <c r="AR165" s="57"/>
      <c r="AS165" s="57"/>
      <c r="AT165" s="57"/>
    </row>
    <row r="166" spans="2:46" ht="12" customHeight="1" x14ac:dyDescent="0.2">
      <c r="B166" s="57"/>
      <c r="C166" s="57"/>
      <c r="D166" s="57"/>
      <c r="E166" s="57"/>
      <c r="F166" s="57"/>
      <c r="G166" s="57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/>
      <c r="AN166" s="57"/>
      <c r="AO166" s="57"/>
      <c r="AP166" s="57"/>
      <c r="AQ166" s="57"/>
      <c r="AR166" s="57"/>
      <c r="AS166" s="57"/>
      <c r="AT166" s="57"/>
    </row>
    <row r="167" spans="2:46" ht="12" customHeight="1" x14ac:dyDescent="0.2">
      <c r="B167" s="57"/>
      <c r="C167" s="57"/>
      <c r="D167" s="57"/>
      <c r="E167" s="57"/>
      <c r="F167" s="57"/>
      <c r="G167" s="57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/>
      <c r="AM167" s="57"/>
      <c r="AN167" s="57"/>
      <c r="AO167" s="57"/>
      <c r="AP167" s="57"/>
      <c r="AQ167" s="57"/>
      <c r="AR167" s="57"/>
      <c r="AS167" s="57"/>
      <c r="AT167" s="57"/>
    </row>
    <row r="168" spans="2:46" ht="12" customHeight="1" x14ac:dyDescent="0.2">
      <c r="B168" s="57"/>
      <c r="C168" s="57"/>
      <c r="D168" s="57"/>
      <c r="E168" s="57"/>
      <c r="F168" s="57"/>
      <c r="G168" s="57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</row>
    <row r="169" spans="2:46" ht="12" customHeight="1" x14ac:dyDescent="0.2"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</row>
    <row r="170" spans="2:46" ht="12" customHeight="1" x14ac:dyDescent="0.2">
      <c r="B170" s="57"/>
      <c r="C170" s="57"/>
      <c r="D170" s="57"/>
      <c r="E170" s="57"/>
      <c r="F170" s="57"/>
      <c r="G170" s="57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/>
      <c r="AG170" s="57"/>
      <c r="AH170" s="57"/>
      <c r="AI170" s="57"/>
      <c r="AJ170" s="57"/>
      <c r="AK170" s="57"/>
      <c r="AL170" s="57"/>
      <c r="AM170" s="57"/>
      <c r="AN170" s="57"/>
      <c r="AO170" s="57"/>
      <c r="AP170" s="57"/>
      <c r="AQ170" s="57"/>
      <c r="AR170" s="57"/>
      <c r="AS170" s="57"/>
      <c r="AT170" s="57"/>
    </row>
    <row r="171" spans="2:46" ht="12" customHeight="1" x14ac:dyDescent="0.2">
      <c r="B171" s="57"/>
      <c r="C171" s="57"/>
      <c r="D171" s="57"/>
      <c r="E171" s="57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/>
      <c r="AK171" s="57"/>
      <c r="AL171" s="57"/>
      <c r="AM171" s="57"/>
      <c r="AN171" s="57"/>
      <c r="AO171" s="57"/>
      <c r="AP171" s="57"/>
      <c r="AQ171" s="57"/>
      <c r="AR171" s="57"/>
      <c r="AS171" s="57"/>
      <c r="AT171" s="57"/>
    </row>
    <row r="172" spans="2:46" ht="12" customHeight="1" x14ac:dyDescent="0.2">
      <c r="B172" s="57"/>
      <c r="C172" s="57"/>
      <c r="D172" s="57"/>
      <c r="E172" s="57"/>
      <c r="F172" s="57"/>
      <c r="G172" s="57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/>
      <c r="AK172" s="57"/>
      <c r="AL172" s="57"/>
      <c r="AM172" s="57"/>
      <c r="AN172" s="57"/>
      <c r="AO172" s="57"/>
      <c r="AP172" s="57"/>
      <c r="AQ172" s="57"/>
      <c r="AR172" s="57"/>
      <c r="AS172" s="57"/>
      <c r="AT172" s="57"/>
    </row>
    <row r="173" spans="2:46" ht="12" customHeight="1" x14ac:dyDescent="0.2">
      <c r="B173" s="57"/>
      <c r="C173" s="57"/>
      <c r="D173" s="57"/>
      <c r="E173" s="57"/>
      <c r="F173" s="57"/>
      <c r="G173" s="57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/>
      <c r="AM173" s="57"/>
      <c r="AN173" s="57"/>
      <c r="AO173" s="57"/>
      <c r="AP173" s="57"/>
      <c r="AQ173" s="57"/>
      <c r="AR173" s="57"/>
      <c r="AS173" s="57"/>
      <c r="AT173" s="57"/>
    </row>
    <row r="174" spans="2:46" ht="12" customHeight="1" x14ac:dyDescent="0.2">
      <c r="B174" s="57"/>
      <c r="C174" s="57"/>
      <c r="D174" s="57"/>
      <c r="E174" s="57"/>
      <c r="F174" s="57"/>
      <c r="G174" s="57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/>
      <c r="AM174" s="57"/>
      <c r="AN174" s="57"/>
      <c r="AO174" s="57"/>
      <c r="AP174" s="57"/>
      <c r="AQ174" s="57"/>
      <c r="AR174" s="57"/>
      <c r="AS174" s="57"/>
      <c r="AT174" s="57"/>
    </row>
    <row r="175" spans="2:46" ht="12" customHeight="1" x14ac:dyDescent="0.2">
      <c r="B175" s="57"/>
      <c r="C175" s="57"/>
      <c r="D175" s="57"/>
      <c r="E175" s="57"/>
      <c r="F175" s="57"/>
      <c r="G175" s="57"/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7"/>
      <c r="AR175" s="57"/>
      <c r="AS175" s="57"/>
      <c r="AT175" s="57"/>
    </row>
    <row r="176" spans="2:46" ht="12" customHeight="1" x14ac:dyDescent="0.2">
      <c r="B176" s="57"/>
      <c r="C176" s="57"/>
      <c r="D176" s="57"/>
      <c r="E176" s="57"/>
      <c r="F176" s="57"/>
      <c r="G176" s="57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7"/>
      <c r="AR176" s="57"/>
      <c r="AS176" s="57"/>
      <c r="AT176" s="57"/>
    </row>
    <row r="177" spans="2:46" ht="12" customHeight="1" x14ac:dyDescent="0.2">
      <c r="B177" s="57"/>
      <c r="C177" s="57"/>
      <c r="D177" s="57"/>
      <c r="E177" s="57"/>
      <c r="F177" s="57"/>
      <c r="G177" s="57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7"/>
      <c r="AR177" s="57"/>
      <c r="AS177" s="57"/>
      <c r="AT177" s="57"/>
    </row>
    <row r="178" spans="2:46" ht="12" customHeight="1" x14ac:dyDescent="0.2">
      <c r="B178" s="57"/>
      <c r="C178" s="57"/>
      <c r="D178" s="57"/>
      <c r="E178" s="57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</row>
    <row r="179" spans="2:46" ht="12" customHeight="1" x14ac:dyDescent="0.2">
      <c r="B179" s="57"/>
      <c r="C179" s="57"/>
      <c r="D179" s="57"/>
      <c r="E179" s="57"/>
      <c r="F179" s="57"/>
      <c r="G179" s="57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7"/>
      <c r="AR179" s="57"/>
      <c r="AS179" s="57"/>
      <c r="AT179" s="57"/>
    </row>
    <row r="180" spans="2:46" ht="12" customHeight="1" x14ac:dyDescent="0.2">
      <c r="B180" s="57"/>
      <c r="C180" s="57"/>
      <c r="D180" s="57"/>
      <c r="E180" s="57"/>
      <c r="F180" s="57"/>
      <c r="G180" s="57"/>
      <c r="H180" s="57"/>
      <c r="I180" s="57"/>
      <c r="J180" s="57"/>
      <c r="K180" s="57"/>
      <c r="L180" s="57"/>
      <c r="M180" s="57"/>
      <c r="N180" s="57"/>
      <c r="O180" s="57"/>
      <c r="P180" s="57"/>
      <c r="Q180" s="57"/>
      <c r="R180" s="57"/>
      <c r="S180" s="57"/>
      <c r="T180" s="57"/>
      <c r="U180" s="57"/>
      <c r="V180" s="57"/>
      <c r="W180" s="57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7"/>
      <c r="AR180" s="57"/>
      <c r="AS180" s="57"/>
      <c r="AT180" s="57"/>
    </row>
    <row r="181" spans="2:46" ht="12" customHeight="1" x14ac:dyDescent="0.2">
      <c r="B181" s="57"/>
      <c r="C181" s="57"/>
      <c r="D181" s="57"/>
      <c r="E181" s="57"/>
      <c r="F181" s="57"/>
      <c r="G181" s="57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7"/>
      <c r="AR181" s="57"/>
      <c r="AS181" s="57"/>
      <c r="AT181" s="57"/>
    </row>
    <row r="182" spans="2:46" ht="12" customHeight="1" x14ac:dyDescent="0.2">
      <c r="B182" s="57"/>
      <c r="C182" s="57"/>
      <c r="D182" s="57"/>
      <c r="E182" s="57"/>
      <c r="F182" s="57"/>
      <c r="G182" s="57"/>
      <c r="H182" s="57"/>
      <c r="I182" s="57"/>
      <c r="J182" s="57"/>
      <c r="K182" s="57"/>
      <c r="L182" s="57"/>
      <c r="M182" s="57"/>
      <c r="N182" s="57"/>
      <c r="O182" s="57"/>
      <c r="P182" s="57"/>
      <c r="Q182" s="57"/>
      <c r="R182" s="57"/>
      <c r="S182" s="57"/>
      <c r="T182" s="57"/>
      <c r="U182" s="57"/>
      <c r="V182" s="57"/>
      <c r="W182" s="57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7"/>
      <c r="AR182" s="57"/>
      <c r="AS182" s="57"/>
      <c r="AT182" s="57"/>
    </row>
    <row r="183" spans="2:46" ht="12" customHeight="1" x14ac:dyDescent="0.2">
      <c r="B183" s="57"/>
      <c r="C183" s="57"/>
      <c r="D183" s="57"/>
      <c r="E183" s="57"/>
      <c r="F183" s="57"/>
      <c r="G183" s="57"/>
      <c r="H183" s="57"/>
      <c r="I183" s="57"/>
      <c r="J183" s="57"/>
      <c r="K183" s="57"/>
      <c r="L183" s="57"/>
      <c r="M183" s="57"/>
      <c r="N183" s="57"/>
      <c r="O183" s="57"/>
      <c r="P183" s="57"/>
      <c r="Q183" s="57"/>
      <c r="R183" s="57"/>
      <c r="S183" s="57"/>
      <c r="T183" s="57"/>
      <c r="U183" s="57"/>
      <c r="V183" s="57"/>
      <c r="W183" s="57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7"/>
      <c r="AR183" s="57"/>
      <c r="AS183" s="57"/>
      <c r="AT183" s="57"/>
    </row>
    <row r="184" spans="2:46" ht="12" customHeight="1" x14ac:dyDescent="0.2">
      <c r="B184" s="57"/>
      <c r="C184" s="57"/>
      <c r="D184" s="57"/>
      <c r="E184" s="57"/>
      <c r="F184" s="57"/>
      <c r="G184" s="57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</row>
    <row r="185" spans="2:46" ht="12" customHeight="1" x14ac:dyDescent="0.2">
      <c r="B185" s="57"/>
      <c r="C185" s="57"/>
      <c r="D185" s="57"/>
      <c r="E185" s="57"/>
      <c r="F185" s="57"/>
      <c r="G185" s="57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</row>
    <row r="186" spans="2:46" ht="12" customHeight="1" x14ac:dyDescent="0.2">
      <c r="B186" s="57"/>
      <c r="C186" s="57"/>
      <c r="D186" s="57"/>
      <c r="E186" s="57"/>
      <c r="F186" s="57"/>
      <c r="G186" s="57"/>
      <c r="H186" s="57"/>
      <c r="I186" s="57"/>
      <c r="J186" s="57"/>
      <c r="K186" s="57"/>
      <c r="L186" s="57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</row>
    <row r="187" spans="2:46" ht="12" customHeight="1" x14ac:dyDescent="0.2">
      <c r="B187" s="57"/>
      <c r="C187" s="57"/>
      <c r="D187" s="57"/>
      <c r="E187" s="57"/>
      <c r="F187" s="57"/>
      <c r="G187" s="57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</row>
    <row r="188" spans="2:46" ht="12" customHeight="1" x14ac:dyDescent="0.2">
      <c r="B188" s="57"/>
      <c r="C188" s="57"/>
      <c r="D188" s="57"/>
      <c r="E188" s="57"/>
      <c r="F188" s="57"/>
      <c r="G188" s="57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</row>
    <row r="189" spans="2:46" ht="12" customHeight="1" x14ac:dyDescent="0.2">
      <c r="B189" s="57"/>
      <c r="C189" s="57"/>
      <c r="D189" s="57"/>
      <c r="E189" s="57"/>
      <c r="F189" s="57"/>
      <c r="G189" s="57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</row>
    <row r="190" spans="2:46" ht="12" customHeight="1" x14ac:dyDescent="0.2">
      <c r="B190" s="57"/>
      <c r="C190" s="57"/>
      <c r="D190" s="57"/>
      <c r="E190" s="57"/>
      <c r="F190" s="57"/>
      <c r="G190" s="57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</row>
    <row r="191" spans="2:46" ht="12" customHeight="1" x14ac:dyDescent="0.2">
      <c r="B191" s="57"/>
      <c r="C191" s="57"/>
      <c r="D191" s="57"/>
      <c r="E191" s="57"/>
      <c r="F191" s="57"/>
      <c r="G191" s="57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</row>
    <row r="192" spans="2:46" ht="12" customHeight="1" x14ac:dyDescent="0.2">
      <c r="B192" s="57"/>
      <c r="C192" s="57"/>
      <c r="D192" s="57"/>
      <c r="E192" s="57"/>
      <c r="F192" s="57"/>
      <c r="G192" s="57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</row>
    <row r="193" spans="2:46" ht="12" customHeight="1" x14ac:dyDescent="0.2">
      <c r="B193" s="57"/>
      <c r="C193" s="57"/>
      <c r="D193" s="57"/>
      <c r="E193" s="57"/>
      <c r="F193" s="57"/>
      <c r="G193" s="57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</row>
    <row r="194" spans="2:46" ht="12" customHeight="1" x14ac:dyDescent="0.2">
      <c r="B194" s="57"/>
      <c r="C194" s="57"/>
      <c r="D194" s="57"/>
      <c r="E194" s="57"/>
      <c r="F194" s="57"/>
      <c r="G194" s="57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</row>
    <row r="195" spans="2:46" ht="12" customHeight="1" x14ac:dyDescent="0.2">
      <c r="B195" s="57"/>
      <c r="C195" s="57"/>
      <c r="D195" s="57"/>
      <c r="E195" s="57"/>
      <c r="F195" s="57"/>
      <c r="G195" s="57"/>
      <c r="H195" s="57"/>
      <c r="I195" s="57"/>
      <c r="J195" s="57"/>
      <c r="K195" s="57"/>
      <c r="L195" s="57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</row>
    <row r="196" spans="2:46" ht="12" customHeight="1" x14ac:dyDescent="0.2">
      <c r="B196" s="57"/>
      <c r="C196" s="57"/>
      <c r="D196" s="57"/>
      <c r="E196" s="57"/>
      <c r="F196" s="57"/>
      <c r="G196" s="57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</row>
    <row r="197" spans="2:46" ht="12" customHeight="1" x14ac:dyDescent="0.2">
      <c r="B197" s="57"/>
      <c r="C197" s="57"/>
      <c r="D197" s="57"/>
      <c r="E197" s="57"/>
      <c r="F197" s="57"/>
      <c r="G197" s="57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</row>
    <row r="198" spans="2:46" ht="12" customHeight="1" x14ac:dyDescent="0.2">
      <c r="B198" s="57"/>
      <c r="C198" s="57"/>
      <c r="D198" s="57"/>
      <c r="E198" s="57"/>
      <c r="F198" s="57"/>
      <c r="G198" s="57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</row>
    <row r="199" spans="2:46" ht="12" customHeight="1" x14ac:dyDescent="0.2">
      <c r="B199" s="57"/>
      <c r="C199" s="57"/>
      <c r="D199" s="57"/>
      <c r="E199" s="57"/>
      <c r="F199" s="57"/>
      <c r="G199" s="57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</row>
    <row r="200" spans="2:46" ht="12" customHeight="1" x14ac:dyDescent="0.2">
      <c r="B200" s="57"/>
      <c r="C200" s="57"/>
      <c r="D200" s="57"/>
      <c r="E200" s="57"/>
      <c r="F200" s="57"/>
      <c r="G200" s="57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</row>
    <row r="201" spans="2:46" ht="12" customHeight="1" x14ac:dyDescent="0.2">
      <c r="B201" s="57"/>
      <c r="C201" s="57"/>
      <c r="D201" s="57"/>
      <c r="E201" s="57"/>
      <c r="F201" s="57"/>
      <c r="G201" s="57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</row>
    <row r="202" spans="2:46" ht="12" customHeight="1" x14ac:dyDescent="0.2">
      <c r="B202" s="57"/>
      <c r="C202" s="57"/>
      <c r="D202" s="57"/>
      <c r="E202" s="57"/>
      <c r="F202" s="57"/>
      <c r="G202" s="57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</row>
    <row r="203" spans="2:46" ht="12" customHeight="1" x14ac:dyDescent="0.2">
      <c r="B203" s="57"/>
      <c r="C203" s="57"/>
      <c r="D203" s="57"/>
      <c r="E203" s="57"/>
      <c r="F203" s="57"/>
      <c r="G203" s="57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</row>
    <row r="204" spans="2:46" ht="12" customHeight="1" x14ac:dyDescent="0.2">
      <c r="B204" s="57"/>
      <c r="C204" s="57"/>
      <c r="D204" s="57"/>
      <c r="E204" s="57"/>
      <c r="F204" s="57"/>
      <c r="G204" s="57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</row>
    <row r="205" spans="2:46" ht="12" customHeight="1" x14ac:dyDescent="0.2">
      <c r="B205" s="57"/>
      <c r="C205" s="57"/>
      <c r="D205" s="57"/>
      <c r="E205" s="57"/>
      <c r="F205" s="57"/>
      <c r="G205" s="57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</row>
    <row r="206" spans="2:46" ht="12" customHeight="1" x14ac:dyDescent="0.2">
      <c r="B206" s="57"/>
      <c r="C206" s="57"/>
      <c r="D206" s="57"/>
      <c r="E206" s="57"/>
      <c r="F206" s="57"/>
      <c r="G206" s="57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</row>
    <row r="207" spans="2:46" ht="12" customHeight="1" x14ac:dyDescent="0.2">
      <c r="B207" s="57"/>
      <c r="C207" s="57"/>
      <c r="D207" s="57"/>
      <c r="E207" s="57"/>
      <c r="F207" s="57"/>
      <c r="G207" s="57"/>
      <c r="H207" s="57"/>
      <c r="I207" s="57"/>
      <c r="J207" s="57"/>
      <c r="K207" s="57"/>
      <c r="L207" s="57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</row>
    <row r="208" spans="2:46" ht="12" customHeight="1" x14ac:dyDescent="0.2">
      <c r="B208" s="57"/>
      <c r="C208" s="57"/>
      <c r="D208" s="57"/>
      <c r="E208" s="57"/>
      <c r="F208" s="57"/>
      <c r="G208" s="57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</row>
    <row r="209" spans="2:46" ht="12" customHeight="1" x14ac:dyDescent="0.2">
      <c r="B209" s="57"/>
      <c r="C209" s="57"/>
      <c r="D209" s="57"/>
      <c r="E209" s="57"/>
      <c r="F209" s="57"/>
      <c r="G209" s="57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</row>
    <row r="210" spans="2:46" ht="12" customHeight="1" x14ac:dyDescent="0.2">
      <c r="B210" s="57"/>
      <c r="C210" s="57"/>
      <c r="D210" s="57"/>
      <c r="E210" s="57"/>
      <c r="F210" s="57"/>
      <c r="G210" s="57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</row>
    <row r="211" spans="2:46" ht="12" customHeight="1" x14ac:dyDescent="0.2"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</row>
    <row r="212" spans="2:46" ht="12" customHeight="1" x14ac:dyDescent="0.2"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</row>
    <row r="213" spans="2:46" ht="12" customHeight="1" x14ac:dyDescent="0.2">
      <c r="B213" s="57"/>
      <c r="C213" s="57"/>
      <c r="D213" s="57"/>
      <c r="E213" s="57"/>
      <c r="F213" s="57"/>
      <c r="G213" s="57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</row>
    <row r="214" spans="2:46" ht="12" customHeight="1" x14ac:dyDescent="0.2">
      <c r="B214" s="57"/>
      <c r="C214" s="57"/>
      <c r="D214" s="57"/>
      <c r="E214" s="57"/>
      <c r="F214" s="57"/>
      <c r="G214" s="57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</row>
    <row r="215" spans="2:46" ht="12" customHeight="1" x14ac:dyDescent="0.2">
      <c r="B215" s="57"/>
      <c r="C215" s="57"/>
      <c r="D215" s="57"/>
      <c r="E215" s="57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</row>
    <row r="216" spans="2:46" ht="12" customHeight="1" x14ac:dyDescent="0.2">
      <c r="B216" s="57"/>
      <c r="C216" s="57"/>
      <c r="D216" s="57"/>
      <c r="E216" s="57"/>
      <c r="F216" s="57"/>
      <c r="G216" s="57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</row>
    <row r="217" spans="2:46" ht="12" customHeight="1" x14ac:dyDescent="0.2">
      <c r="B217" s="57"/>
      <c r="C217" s="57"/>
      <c r="D217" s="57"/>
      <c r="E217" s="57"/>
      <c r="F217" s="57"/>
      <c r="G217" s="57"/>
      <c r="H217" s="57"/>
      <c r="I217" s="57"/>
      <c r="J217" s="57"/>
      <c r="K217" s="57"/>
      <c r="L217" s="57"/>
      <c r="M217" s="57"/>
      <c r="N217" s="57"/>
      <c r="O217" s="57"/>
      <c r="P217" s="57"/>
      <c r="Q217" s="57"/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</row>
    <row r="218" spans="2:46" ht="12" customHeight="1" x14ac:dyDescent="0.2">
      <c r="B218" s="57"/>
      <c r="C218" s="57"/>
      <c r="D218" s="57"/>
      <c r="E218" s="57"/>
      <c r="F218" s="57"/>
      <c r="G218" s="57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7"/>
      <c r="AR218" s="57"/>
      <c r="AS218" s="57"/>
      <c r="AT218" s="57"/>
    </row>
    <row r="219" spans="2:46" ht="12" customHeight="1" x14ac:dyDescent="0.2">
      <c r="B219" s="57"/>
      <c r="C219" s="57"/>
      <c r="D219" s="57"/>
      <c r="E219" s="57"/>
      <c r="F219" s="57"/>
      <c r="G219" s="57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7"/>
      <c r="AR219" s="57"/>
      <c r="AS219" s="57"/>
      <c r="AT219" s="57"/>
    </row>
    <row r="220" spans="2:46" ht="12" customHeight="1" x14ac:dyDescent="0.2">
      <c r="B220" s="57"/>
      <c r="C220" s="57"/>
      <c r="D220" s="57"/>
      <c r="E220" s="57"/>
      <c r="F220" s="57"/>
      <c r="G220" s="57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7"/>
      <c r="AR220" s="57"/>
      <c r="AS220" s="57"/>
      <c r="AT220" s="57"/>
    </row>
    <row r="221" spans="2:46" ht="12" customHeight="1" x14ac:dyDescent="0.2">
      <c r="B221" s="57"/>
      <c r="C221" s="57"/>
      <c r="D221" s="57"/>
      <c r="E221" s="57"/>
      <c r="F221" s="57"/>
      <c r="G221" s="57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7"/>
      <c r="AR221" s="57"/>
      <c r="AS221" s="57"/>
      <c r="AT221" s="57"/>
    </row>
    <row r="222" spans="2:46" ht="12" customHeight="1" x14ac:dyDescent="0.2">
      <c r="B222" s="57"/>
      <c r="C222" s="57"/>
      <c r="D222" s="57"/>
      <c r="E222" s="57"/>
      <c r="F222" s="57"/>
      <c r="G222" s="57"/>
      <c r="H222" s="57"/>
      <c r="I222" s="57"/>
      <c r="J222" s="57"/>
      <c r="K222" s="57"/>
      <c r="L222" s="57"/>
      <c r="M222" s="57"/>
      <c r="N222" s="57"/>
      <c r="O222" s="57"/>
      <c r="P222" s="57"/>
      <c r="Q222" s="57"/>
      <c r="R222" s="57"/>
      <c r="S222" s="57"/>
      <c r="T222" s="57"/>
      <c r="U222" s="57"/>
      <c r="V222" s="57"/>
      <c r="W222" s="57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7"/>
      <c r="AR222" s="57"/>
      <c r="AS222" s="57"/>
      <c r="AT222" s="57"/>
    </row>
    <row r="223" spans="2:46" ht="12" customHeight="1" x14ac:dyDescent="0.2">
      <c r="B223" s="57"/>
      <c r="C223" s="57"/>
      <c r="D223" s="57"/>
      <c r="E223" s="57"/>
      <c r="F223" s="57"/>
      <c r="G223" s="57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7"/>
      <c r="AR223" s="57"/>
      <c r="AS223" s="57"/>
      <c r="AT223" s="57"/>
    </row>
    <row r="224" spans="2:46" ht="12" customHeight="1" x14ac:dyDescent="0.2">
      <c r="B224" s="57"/>
      <c r="C224" s="57"/>
      <c r="D224" s="57"/>
      <c r="E224" s="57"/>
      <c r="F224" s="57"/>
      <c r="G224" s="57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7"/>
      <c r="AR224" s="57"/>
      <c r="AS224" s="57"/>
      <c r="AT224" s="57"/>
    </row>
    <row r="225" spans="2:46" ht="12" customHeight="1" x14ac:dyDescent="0.2">
      <c r="B225" s="57"/>
      <c r="C225" s="57"/>
      <c r="D225" s="57"/>
      <c r="E225" s="57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</row>
    <row r="226" spans="2:46" ht="12" customHeight="1" x14ac:dyDescent="0.2">
      <c r="B226" s="57"/>
      <c r="C226" s="57"/>
      <c r="D226" s="57"/>
      <c r="E226" s="57"/>
      <c r="F226" s="57"/>
      <c r="G226" s="57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7"/>
      <c r="AR226" s="57"/>
      <c r="AS226" s="57"/>
      <c r="AT226" s="57"/>
    </row>
    <row r="227" spans="2:46" ht="12" customHeight="1" x14ac:dyDescent="0.2">
      <c r="B227" s="57"/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7"/>
      <c r="AR227" s="57"/>
      <c r="AS227" s="57"/>
      <c r="AT227" s="57"/>
    </row>
    <row r="228" spans="2:46" ht="12" customHeight="1" x14ac:dyDescent="0.2">
      <c r="B228" s="57"/>
      <c r="C228" s="57"/>
      <c r="D228" s="57"/>
      <c r="E228" s="57"/>
      <c r="F228" s="57"/>
      <c r="G228" s="57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7"/>
      <c r="AR228" s="57"/>
      <c r="AS228" s="57"/>
      <c r="AT228" s="57"/>
    </row>
    <row r="229" spans="2:46" ht="12" customHeight="1" x14ac:dyDescent="0.2">
      <c r="B229" s="57"/>
      <c r="C229" s="57"/>
      <c r="D229" s="57"/>
      <c r="E229" s="57"/>
      <c r="F229" s="57"/>
      <c r="G229" s="57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7"/>
      <c r="AR229" s="57"/>
      <c r="AS229" s="57"/>
      <c r="AT229" s="57"/>
    </row>
    <row r="230" spans="2:46" ht="12" customHeight="1" x14ac:dyDescent="0.2">
      <c r="B230" s="57"/>
      <c r="C230" s="57"/>
      <c r="D230" s="57"/>
      <c r="E230" s="57"/>
      <c r="F230" s="57"/>
      <c r="G230" s="57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</row>
    <row r="231" spans="2:46" ht="12" customHeight="1" x14ac:dyDescent="0.2">
      <c r="B231" s="57"/>
      <c r="C231" s="57"/>
      <c r="D231" s="57"/>
      <c r="E231" s="57"/>
      <c r="F231" s="57"/>
      <c r="G231" s="57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</row>
    <row r="232" spans="2:46" ht="12" customHeight="1" x14ac:dyDescent="0.2">
      <c r="B232" s="57"/>
      <c r="C232" s="57"/>
      <c r="D232" s="57"/>
      <c r="E232" s="57"/>
      <c r="F232" s="57"/>
      <c r="G232" s="57"/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</row>
    <row r="233" spans="2:46" ht="12" customHeight="1" x14ac:dyDescent="0.2">
      <c r="B233" s="57"/>
      <c r="C233" s="57"/>
      <c r="D233" s="57"/>
      <c r="E233" s="57"/>
      <c r="F233" s="57"/>
      <c r="G233" s="57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</row>
    <row r="234" spans="2:46" ht="12" customHeight="1" x14ac:dyDescent="0.2">
      <c r="B234" s="57"/>
      <c r="C234" s="57"/>
      <c r="D234" s="57"/>
      <c r="E234" s="57"/>
      <c r="F234" s="57"/>
      <c r="G234" s="57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</row>
    <row r="235" spans="2:46" ht="12" customHeight="1" x14ac:dyDescent="0.2">
      <c r="B235" s="57"/>
      <c r="C235" s="57"/>
      <c r="D235" s="57"/>
      <c r="E235" s="57"/>
      <c r="F235" s="57"/>
      <c r="G235" s="57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7"/>
      <c r="AR235" s="57"/>
      <c r="AS235" s="57"/>
      <c r="AT235" s="57"/>
    </row>
    <row r="236" spans="2:46" ht="12" customHeight="1" x14ac:dyDescent="0.2">
      <c r="B236" s="57"/>
      <c r="C236" s="57"/>
      <c r="D236" s="57"/>
      <c r="E236" s="57"/>
      <c r="F236" s="57"/>
      <c r="G236" s="57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7"/>
      <c r="AR236" s="57"/>
      <c r="AS236" s="57"/>
      <c r="AT236" s="57"/>
    </row>
    <row r="237" spans="2:46" ht="12" customHeight="1" x14ac:dyDescent="0.2">
      <c r="B237" s="57"/>
      <c r="C237" s="57"/>
      <c r="D237" s="57"/>
      <c r="E237" s="57"/>
      <c r="F237" s="57"/>
      <c r="G237" s="57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7"/>
      <c r="AR237" s="57"/>
      <c r="AS237" s="57"/>
      <c r="AT237" s="57"/>
    </row>
    <row r="238" spans="2:46" ht="12" customHeight="1" x14ac:dyDescent="0.2">
      <c r="B238" s="57"/>
      <c r="C238" s="57"/>
      <c r="D238" s="57"/>
      <c r="E238" s="57"/>
      <c r="F238" s="57"/>
      <c r="G238" s="57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</row>
    <row r="239" spans="2:46" ht="12" customHeight="1" x14ac:dyDescent="0.2">
      <c r="B239" s="57"/>
      <c r="C239" s="57"/>
      <c r="D239" s="57"/>
      <c r="E239" s="57"/>
      <c r="F239" s="57"/>
      <c r="G239" s="57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7"/>
      <c r="AR239" s="57"/>
      <c r="AS239" s="57"/>
      <c r="AT239" s="57"/>
    </row>
    <row r="240" spans="2:46" ht="12" customHeight="1" x14ac:dyDescent="0.2">
      <c r="B240" s="57"/>
      <c r="C240" s="57"/>
      <c r="D240" s="57"/>
      <c r="E240" s="57"/>
      <c r="F240" s="57"/>
      <c r="G240" s="57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57"/>
      <c r="AR240" s="57"/>
      <c r="AS240" s="57"/>
      <c r="AT240" s="57"/>
    </row>
    <row r="241" spans="2:46" ht="12" customHeight="1" x14ac:dyDescent="0.2"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57"/>
      <c r="AR241" s="57"/>
      <c r="AS241" s="57"/>
      <c r="AT241" s="57"/>
    </row>
    <row r="242" spans="2:46" ht="12" customHeight="1" x14ac:dyDescent="0.2">
      <c r="B242" s="57"/>
      <c r="C242" s="57"/>
      <c r="D242" s="57"/>
      <c r="E242" s="57"/>
      <c r="F242" s="57"/>
      <c r="G242" s="57"/>
      <c r="H242" s="57"/>
      <c r="I242" s="57"/>
      <c r="J242" s="57"/>
      <c r="K242" s="57"/>
      <c r="L242" s="57"/>
      <c r="M242" s="57"/>
      <c r="N242" s="57"/>
      <c r="O242" s="57"/>
      <c r="P242" s="57"/>
      <c r="Q242" s="57"/>
      <c r="R242" s="57"/>
      <c r="S242" s="57"/>
      <c r="T242" s="57"/>
      <c r="U242" s="57"/>
      <c r="V242" s="57"/>
      <c r="W242" s="57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57"/>
      <c r="AR242" s="57"/>
      <c r="AS242" s="57"/>
      <c r="AT242" s="57"/>
    </row>
    <row r="243" spans="2:46" ht="12" customHeight="1" x14ac:dyDescent="0.2">
      <c r="B243" s="57"/>
      <c r="C243" s="57"/>
      <c r="D243" s="57"/>
      <c r="E243" s="57"/>
      <c r="F243" s="57"/>
      <c r="G243" s="57"/>
      <c r="H243" s="57"/>
      <c r="I243" s="57"/>
      <c r="J243" s="57"/>
      <c r="K243" s="57"/>
      <c r="L243" s="57"/>
      <c r="M243" s="57"/>
      <c r="N243" s="57"/>
      <c r="O243" s="57"/>
      <c r="P243" s="57"/>
      <c r="Q243" s="57"/>
      <c r="R243" s="57"/>
      <c r="S243" s="57"/>
      <c r="T243" s="57"/>
      <c r="U243" s="57"/>
      <c r="V243" s="57"/>
      <c r="W243" s="57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57"/>
      <c r="AR243" s="57"/>
      <c r="AS243" s="57"/>
      <c r="AT243" s="57"/>
    </row>
    <row r="244" spans="2:46" ht="12" customHeight="1" x14ac:dyDescent="0.2">
      <c r="B244" s="57"/>
      <c r="C244" s="57"/>
      <c r="D244" s="57"/>
      <c r="E244" s="57"/>
      <c r="F244" s="57"/>
      <c r="G244" s="57"/>
      <c r="H244" s="57"/>
      <c r="I244" s="57"/>
      <c r="J244" s="57"/>
      <c r="K244" s="57"/>
      <c r="L244" s="57"/>
      <c r="M244" s="57"/>
      <c r="N244" s="57"/>
      <c r="O244" s="57"/>
      <c r="P244" s="57"/>
      <c r="Q244" s="57"/>
      <c r="R244" s="57"/>
      <c r="S244" s="57"/>
      <c r="T244" s="57"/>
      <c r="U244" s="57"/>
      <c r="V244" s="57"/>
      <c r="W244" s="57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57"/>
      <c r="AR244" s="57"/>
      <c r="AS244" s="57"/>
      <c r="AT244" s="57"/>
    </row>
    <row r="245" spans="2:46" ht="12" customHeight="1" x14ac:dyDescent="0.2">
      <c r="B245" s="57"/>
      <c r="C245" s="57"/>
      <c r="D245" s="57"/>
      <c r="E245" s="57"/>
      <c r="F245" s="57"/>
      <c r="G245" s="57"/>
      <c r="H245" s="57"/>
      <c r="I245" s="57"/>
      <c r="J245" s="57"/>
      <c r="K245" s="57"/>
      <c r="L245" s="57"/>
      <c r="M245" s="57"/>
      <c r="N245" s="57"/>
      <c r="O245" s="57"/>
      <c r="P245" s="57"/>
      <c r="Q245" s="57"/>
      <c r="R245" s="57"/>
      <c r="S245" s="57"/>
      <c r="T245" s="57"/>
      <c r="U245" s="57"/>
      <c r="V245" s="57"/>
      <c r="W245" s="57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57"/>
      <c r="AR245" s="57"/>
      <c r="AS245" s="57"/>
      <c r="AT245" s="57"/>
    </row>
    <row r="246" spans="2:46" ht="12" customHeight="1" x14ac:dyDescent="0.2">
      <c r="B246" s="57"/>
      <c r="C246" s="57"/>
      <c r="D246" s="57"/>
      <c r="E246" s="57"/>
      <c r="F246" s="57"/>
      <c r="G246" s="57"/>
      <c r="H246" s="57"/>
      <c r="I246" s="57"/>
      <c r="J246" s="57"/>
      <c r="K246" s="57"/>
      <c r="L246" s="57"/>
      <c r="M246" s="57"/>
      <c r="N246" s="57"/>
      <c r="O246" s="57"/>
      <c r="P246" s="57"/>
      <c r="Q246" s="57"/>
      <c r="R246" s="57"/>
      <c r="S246" s="57"/>
      <c r="T246" s="57"/>
      <c r="U246" s="57"/>
      <c r="V246" s="57"/>
      <c r="W246" s="57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57"/>
      <c r="AR246" s="57"/>
      <c r="AS246" s="57"/>
      <c r="AT246" s="57"/>
    </row>
    <row r="247" spans="2:46" ht="12" customHeight="1" x14ac:dyDescent="0.2">
      <c r="B247" s="57"/>
      <c r="C247" s="57"/>
      <c r="D247" s="57"/>
      <c r="E247" s="57"/>
      <c r="F247" s="57"/>
      <c r="G247" s="57"/>
      <c r="H247" s="57"/>
      <c r="I247" s="57"/>
      <c r="J247" s="57"/>
      <c r="K247" s="57"/>
      <c r="L247" s="57"/>
      <c r="M247" s="57"/>
      <c r="N247" s="57"/>
      <c r="O247" s="57"/>
      <c r="P247" s="57"/>
      <c r="Q247" s="57"/>
      <c r="R247" s="57"/>
      <c r="S247" s="57"/>
      <c r="T247" s="57"/>
      <c r="U247" s="57"/>
      <c r="V247" s="57"/>
      <c r="W247" s="57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57"/>
      <c r="AR247" s="57"/>
      <c r="AS247" s="57"/>
      <c r="AT247" s="57"/>
    </row>
    <row r="248" spans="2:46" ht="12" customHeight="1" x14ac:dyDescent="0.2">
      <c r="B248" s="57"/>
      <c r="C248" s="57"/>
      <c r="D248" s="57"/>
      <c r="E248" s="57"/>
      <c r="F248" s="57"/>
      <c r="G248" s="57"/>
      <c r="H248" s="57"/>
      <c r="I248" s="57"/>
      <c r="J248" s="57"/>
      <c r="K248" s="57"/>
      <c r="L248" s="57"/>
      <c r="M248" s="57"/>
      <c r="N248" s="57"/>
      <c r="O248" s="57"/>
      <c r="P248" s="57"/>
      <c r="Q248" s="57"/>
      <c r="R248" s="57"/>
      <c r="S248" s="57"/>
      <c r="T248" s="57"/>
      <c r="U248" s="57"/>
      <c r="V248" s="57"/>
      <c r="W248" s="57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57"/>
      <c r="AR248" s="57"/>
      <c r="AS248" s="57"/>
      <c r="AT248" s="57"/>
    </row>
    <row r="249" spans="2:46" ht="12" customHeight="1" x14ac:dyDescent="0.2">
      <c r="B249" s="57"/>
      <c r="C249" s="57"/>
      <c r="D249" s="57"/>
      <c r="E249" s="57"/>
      <c r="F249" s="57"/>
      <c r="G249" s="57"/>
      <c r="H249" s="57"/>
      <c r="I249" s="57"/>
      <c r="J249" s="57"/>
      <c r="K249" s="57"/>
      <c r="L249" s="57"/>
      <c r="M249" s="57"/>
      <c r="N249" s="57"/>
      <c r="O249" s="57"/>
      <c r="P249" s="57"/>
      <c r="Q249" s="57"/>
      <c r="R249" s="57"/>
      <c r="S249" s="57"/>
      <c r="T249" s="57"/>
      <c r="U249" s="57"/>
      <c r="V249" s="57"/>
      <c r="W249" s="57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57"/>
      <c r="AR249" s="57"/>
      <c r="AS249" s="57"/>
      <c r="AT249" s="57"/>
    </row>
    <row r="250" spans="2:46" ht="12" customHeight="1" x14ac:dyDescent="0.2">
      <c r="B250" s="57"/>
      <c r="C250" s="57"/>
      <c r="D250" s="57"/>
      <c r="E250" s="57"/>
      <c r="F250" s="57"/>
      <c r="G250" s="57"/>
      <c r="H250" s="57"/>
      <c r="I250" s="57"/>
      <c r="J250" s="57"/>
      <c r="K250" s="57"/>
      <c r="L250" s="57"/>
      <c r="M250" s="57"/>
      <c r="N250" s="57"/>
      <c r="O250" s="57"/>
      <c r="P250" s="57"/>
      <c r="Q250" s="57"/>
      <c r="R250" s="57"/>
      <c r="S250" s="57"/>
      <c r="T250" s="57"/>
      <c r="U250" s="57"/>
      <c r="V250" s="57"/>
      <c r="W250" s="57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57"/>
      <c r="AR250" s="57"/>
      <c r="AS250" s="57"/>
      <c r="AT250" s="57"/>
    </row>
    <row r="251" spans="2:46" ht="12" customHeight="1" x14ac:dyDescent="0.2">
      <c r="B251" s="57"/>
      <c r="C251" s="57"/>
      <c r="D251" s="57"/>
      <c r="E251" s="57"/>
      <c r="F251" s="57"/>
      <c r="G251" s="57"/>
      <c r="H251" s="57"/>
      <c r="I251" s="57"/>
      <c r="J251" s="57"/>
      <c r="K251" s="57"/>
      <c r="L251" s="57"/>
      <c r="M251" s="57"/>
      <c r="N251" s="57"/>
      <c r="O251" s="57"/>
      <c r="P251" s="57"/>
      <c r="Q251" s="57"/>
      <c r="R251" s="57"/>
      <c r="S251" s="57"/>
      <c r="T251" s="57"/>
      <c r="U251" s="57"/>
      <c r="V251" s="57"/>
      <c r="W251" s="57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57"/>
      <c r="AR251" s="57"/>
      <c r="AS251" s="57"/>
      <c r="AT251" s="57"/>
    </row>
    <row r="252" spans="2:46" ht="12" customHeight="1" x14ac:dyDescent="0.2">
      <c r="B252" s="57"/>
      <c r="C252" s="57"/>
      <c r="D252" s="57"/>
      <c r="E252" s="57"/>
      <c r="F252" s="57"/>
      <c r="G252" s="57"/>
      <c r="H252" s="57"/>
      <c r="I252" s="57"/>
      <c r="J252" s="57"/>
      <c r="K252" s="57"/>
      <c r="L252" s="57"/>
      <c r="M252" s="57"/>
      <c r="N252" s="57"/>
      <c r="O252" s="57"/>
      <c r="P252" s="57"/>
      <c r="Q252" s="57"/>
      <c r="R252" s="57"/>
      <c r="S252" s="57"/>
      <c r="T252" s="57"/>
      <c r="U252" s="57"/>
      <c r="V252" s="57"/>
      <c r="W252" s="57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57"/>
      <c r="AR252" s="57"/>
      <c r="AS252" s="57"/>
      <c r="AT252" s="57"/>
    </row>
    <row r="253" spans="2:46" ht="12" customHeight="1" x14ac:dyDescent="0.2">
      <c r="B253" s="57"/>
      <c r="C253" s="57"/>
      <c r="D253" s="57"/>
      <c r="E253" s="57"/>
      <c r="F253" s="57"/>
      <c r="G253" s="57"/>
      <c r="H253" s="57"/>
      <c r="I253" s="57"/>
      <c r="J253" s="57"/>
      <c r="K253" s="57"/>
      <c r="L253" s="57"/>
      <c r="M253" s="57"/>
      <c r="N253" s="57"/>
      <c r="O253" s="57"/>
      <c r="P253" s="57"/>
      <c r="Q253" s="57"/>
      <c r="R253" s="57"/>
      <c r="S253" s="57"/>
      <c r="T253" s="57"/>
      <c r="U253" s="57"/>
      <c r="V253" s="57"/>
      <c r="W253" s="57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57"/>
      <c r="AR253" s="57"/>
      <c r="AS253" s="57"/>
      <c r="AT253" s="57"/>
    </row>
    <row r="254" spans="2:46" ht="12" customHeight="1" x14ac:dyDescent="0.2">
      <c r="B254" s="57"/>
      <c r="C254" s="57"/>
      <c r="D254" s="57"/>
      <c r="E254" s="57"/>
      <c r="F254" s="57"/>
      <c r="G254" s="57"/>
      <c r="H254" s="57"/>
      <c r="I254" s="57"/>
      <c r="J254" s="57"/>
      <c r="K254" s="57"/>
      <c r="L254" s="57"/>
      <c r="M254" s="57"/>
      <c r="N254" s="57"/>
      <c r="O254" s="57"/>
      <c r="P254" s="57"/>
      <c r="Q254" s="57"/>
      <c r="R254" s="57"/>
      <c r="S254" s="57"/>
      <c r="T254" s="57"/>
      <c r="U254" s="57"/>
      <c r="V254" s="57"/>
      <c r="W254" s="57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57"/>
      <c r="AR254" s="57"/>
      <c r="AS254" s="57"/>
      <c r="AT254" s="57"/>
    </row>
    <row r="255" spans="2:46" ht="12" customHeight="1" x14ac:dyDescent="0.2">
      <c r="B255" s="57"/>
      <c r="C255" s="57"/>
      <c r="D255" s="57"/>
      <c r="E255" s="57"/>
      <c r="F255" s="57"/>
      <c r="G255" s="57"/>
      <c r="H255" s="57"/>
      <c r="I255" s="57"/>
      <c r="J255" s="57"/>
      <c r="K255" s="57"/>
      <c r="L255" s="57"/>
      <c r="M255" s="57"/>
      <c r="N255" s="57"/>
      <c r="O255" s="57"/>
      <c r="P255" s="57"/>
      <c r="Q255" s="57"/>
      <c r="R255" s="57"/>
      <c r="S255" s="57"/>
      <c r="T255" s="57"/>
      <c r="U255" s="57"/>
      <c r="V255" s="57"/>
      <c r="W255" s="57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57"/>
      <c r="AR255" s="57"/>
      <c r="AS255" s="57"/>
      <c r="AT255" s="57"/>
    </row>
    <row r="256" spans="2:46" ht="12" customHeight="1" x14ac:dyDescent="0.2">
      <c r="B256" s="57"/>
      <c r="C256" s="57"/>
      <c r="D256" s="57"/>
      <c r="E256" s="57"/>
      <c r="F256" s="57"/>
      <c r="G256" s="57"/>
      <c r="H256" s="57"/>
      <c r="I256" s="57"/>
      <c r="J256" s="57"/>
      <c r="K256" s="57"/>
      <c r="L256" s="57"/>
      <c r="M256" s="57"/>
      <c r="N256" s="57"/>
      <c r="O256" s="57"/>
      <c r="P256" s="57"/>
      <c r="Q256" s="57"/>
      <c r="R256" s="57"/>
      <c r="S256" s="57"/>
      <c r="T256" s="57"/>
      <c r="U256" s="57"/>
      <c r="V256" s="57"/>
      <c r="W256" s="57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57"/>
      <c r="AR256" s="57"/>
      <c r="AS256" s="57"/>
      <c r="AT256" s="57"/>
    </row>
    <row r="257" spans="2:46" ht="12" customHeight="1" x14ac:dyDescent="0.2">
      <c r="B257" s="57"/>
      <c r="C257" s="57"/>
      <c r="D257" s="57"/>
      <c r="E257" s="57"/>
      <c r="F257" s="57"/>
      <c r="G257" s="57"/>
      <c r="H257" s="57"/>
      <c r="I257" s="57"/>
      <c r="J257" s="57"/>
      <c r="K257" s="57"/>
      <c r="L257" s="57"/>
      <c r="M257" s="57"/>
      <c r="N257" s="57"/>
      <c r="O257" s="57"/>
      <c r="P257" s="57"/>
      <c r="Q257" s="57"/>
      <c r="R257" s="57"/>
      <c r="S257" s="57"/>
      <c r="T257" s="57"/>
      <c r="U257" s="57"/>
      <c r="V257" s="57"/>
      <c r="W257" s="57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57"/>
      <c r="AR257" s="57"/>
      <c r="AS257" s="57"/>
      <c r="AT257" s="57"/>
    </row>
    <row r="258" spans="2:46" ht="12" customHeight="1" x14ac:dyDescent="0.2">
      <c r="B258" s="57"/>
      <c r="C258" s="57"/>
      <c r="D258" s="57"/>
      <c r="E258" s="57"/>
      <c r="F258" s="57"/>
      <c r="G258" s="57"/>
      <c r="H258" s="57"/>
      <c r="I258" s="57"/>
      <c r="J258" s="57"/>
      <c r="K258" s="57"/>
      <c r="L258" s="57"/>
      <c r="M258" s="57"/>
      <c r="N258" s="57"/>
      <c r="O258" s="57"/>
      <c r="P258" s="57"/>
      <c r="Q258" s="57"/>
      <c r="R258" s="57"/>
      <c r="S258" s="57"/>
      <c r="T258" s="57"/>
      <c r="U258" s="57"/>
      <c r="V258" s="57"/>
      <c r="W258" s="57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57"/>
      <c r="AR258" s="57"/>
      <c r="AS258" s="57"/>
      <c r="AT258" s="57"/>
    </row>
    <row r="259" spans="2:46" ht="12" customHeight="1" x14ac:dyDescent="0.2">
      <c r="B259" s="57"/>
      <c r="C259" s="57"/>
      <c r="D259" s="57"/>
      <c r="E259" s="57"/>
      <c r="F259" s="57"/>
      <c r="G259" s="57"/>
      <c r="H259" s="57"/>
      <c r="I259" s="57"/>
      <c r="J259" s="57"/>
      <c r="K259" s="57"/>
      <c r="L259" s="57"/>
      <c r="M259" s="57"/>
      <c r="N259" s="57"/>
      <c r="O259" s="57"/>
      <c r="P259" s="57"/>
      <c r="Q259" s="57"/>
      <c r="R259" s="57"/>
      <c r="S259" s="57"/>
      <c r="T259" s="57"/>
      <c r="U259" s="57"/>
      <c r="V259" s="57"/>
      <c r="W259" s="57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57"/>
      <c r="AR259" s="57"/>
      <c r="AS259" s="57"/>
      <c r="AT259" s="57"/>
    </row>
    <row r="260" spans="2:46" ht="12" customHeight="1" x14ac:dyDescent="0.2">
      <c r="B260" s="57"/>
      <c r="C260" s="57"/>
      <c r="D260" s="57"/>
      <c r="E260" s="57"/>
      <c r="F260" s="57"/>
      <c r="G260" s="57"/>
      <c r="H260" s="57"/>
      <c r="I260" s="57"/>
      <c r="J260" s="57"/>
      <c r="K260" s="57"/>
      <c r="L260" s="57"/>
      <c r="M260" s="57"/>
      <c r="N260" s="57"/>
      <c r="O260" s="57"/>
      <c r="P260" s="57"/>
      <c r="Q260" s="57"/>
      <c r="R260" s="57"/>
      <c r="S260" s="57"/>
      <c r="T260" s="57"/>
      <c r="U260" s="57"/>
      <c r="V260" s="57"/>
      <c r="W260" s="57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57"/>
      <c r="AR260" s="57"/>
      <c r="AS260" s="57"/>
      <c r="AT260" s="57"/>
    </row>
    <row r="261" spans="2:46" ht="12" customHeight="1" x14ac:dyDescent="0.2">
      <c r="B261" s="57"/>
      <c r="C261" s="57"/>
      <c r="D261" s="57"/>
      <c r="E261" s="57"/>
      <c r="F261" s="57"/>
      <c r="G261" s="57"/>
      <c r="H261" s="57"/>
      <c r="I261" s="57"/>
      <c r="J261" s="57"/>
      <c r="K261" s="57"/>
      <c r="L261" s="57"/>
      <c r="M261" s="57"/>
      <c r="N261" s="57"/>
      <c r="O261" s="57"/>
      <c r="P261" s="57"/>
      <c r="Q261" s="57"/>
      <c r="R261" s="57"/>
      <c r="S261" s="57"/>
      <c r="T261" s="57"/>
      <c r="U261" s="57"/>
      <c r="V261" s="57"/>
      <c r="W261" s="57"/>
      <c r="X261" s="57"/>
      <c r="Y261" s="57"/>
      <c r="Z261" s="57"/>
      <c r="AA261" s="57"/>
      <c r="AB261" s="57"/>
      <c r="AC261" s="57"/>
      <c r="AD261" s="57"/>
      <c r="AE261" s="57"/>
      <c r="AF261" s="57"/>
      <c r="AG261" s="57"/>
      <c r="AH261" s="57"/>
      <c r="AI261" s="57"/>
      <c r="AJ261" s="57"/>
      <c r="AK261" s="57"/>
      <c r="AL261" s="57"/>
      <c r="AM261" s="57"/>
      <c r="AN261" s="57"/>
      <c r="AO261" s="57"/>
      <c r="AP261" s="57"/>
      <c r="AQ261" s="57"/>
      <c r="AR261" s="57"/>
      <c r="AS261" s="57"/>
      <c r="AT261" s="57"/>
    </row>
    <row r="262" spans="2:46" ht="12" customHeight="1" x14ac:dyDescent="0.2">
      <c r="B262" s="57"/>
      <c r="C262" s="57"/>
      <c r="D262" s="57"/>
      <c r="E262" s="57"/>
      <c r="F262" s="57"/>
      <c r="G262" s="57"/>
      <c r="H262" s="57"/>
      <c r="I262" s="57"/>
      <c r="J262" s="57"/>
      <c r="K262" s="57"/>
      <c r="L262" s="57"/>
      <c r="M262" s="57"/>
      <c r="N262" s="57"/>
      <c r="O262" s="57"/>
      <c r="P262" s="57"/>
      <c r="Q262" s="57"/>
      <c r="R262" s="57"/>
      <c r="S262" s="57"/>
      <c r="T262" s="57"/>
      <c r="U262" s="57"/>
      <c r="V262" s="57"/>
      <c r="W262" s="57"/>
      <c r="X262" s="57"/>
      <c r="Y262" s="57"/>
      <c r="Z262" s="57"/>
      <c r="AA262" s="57"/>
      <c r="AB262" s="57"/>
      <c r="AC262" s="57"/>
      <c r="AD262" s="57"/>
      <c r="AE262" s="57"/>
      <c r="AF262" s="57"/>
      <c r="AG262" s="57"/>
      <c r="AH262" s="57"/>
      <c r="AI262" s="57"/>
      <c r="AJ262" s="57"/>
      <c r="AK262" s="57"/>
      <c r="AL262" s="57"/>
      <c r="AM262" s="57"/>
      <c r="AN262" s="57"/>
      <c r="AO262" s="57"/>
      <c r="AP262" s="57"/>
      <c r="AQ262" s="57"/>
      <c r="AR262" s="57"/>
      <c r="AS262" s="57"/>
      <c r="AT262" s="57"/>
    </row>
    <row r="263" spans="2:46" ht="12" customHeight="1" x14ac:dyDescent="0.2">
      <c r="B263" s="57"/>
      <c r="C263" s="57"/>
      <c r="D263" s="57"/>
      <c r="E263" s="57"/>
      <c r="F263" s="57"/>
      <c r="G263" s="57"/>
      <c r="H263" s="57"/>
      <c r="I263" s="57"/>
      <c r="J263" s="57"/>
      <c r="K263" s="57"/>
      <c r="L263" s="57"/>
      <c r="M263" s="57"/>
      <c r="N263" s="57"/>
      <c r="O263" s="57"/>
      <c r="P263" s="57"/>
      <c r="Q263" s="57"/>
      <c r="R263" s="57"/>
      <c r="S263" s="57"/>
      <c r="T263" s="57"/>
      <c r="U263" s="57"/>
      <c r="V263" s="57"/>
      <c r="W263" s="57"/>
      <c r="X263" s="57"/>
      <c r="Y263" s="57"/>
      <c r="Z263" s="57"/>
      <c r="AA263" s="57"/>
      <c r="AB263" s="57"/>
      <c r="AC263" s="57"/>
      <c r="AD263" s="57"/>
      <c r="AE263" s="57"/>
      <c r="AF263" s="57"/>
      <c r="AG263" s="57"/>
      <c r="AH263" s="57"/>
      <c r="AI263" s="57"/>
      <c r="AJ263" s="57"/>
      <c r="AK263" s="57"/>
      <c r="AL263" s="57"/>
      <c r="AM263" s="57"/>
      <c r="AN263" s="57"/>
      <c r="AO263" s="57"/>
      <c r="AP263" s="57"/>
      <c r="AQ263" s="57"/>
      <c r="AR263" s="57"/>
      <c r="AS263" s="57"/>
      <c r="AT263" s="57"/>
    </row>
    <row r="264" spans="2:46" ht="12" customHeight="1" x14ac:dyDescent="0.2">
      <c r="B264" s="57"/>
      <c r="C264" s="57"/>
      <c r="D264" s="57"/>
      <c r="E264" s="57"/>
      <c r="F264" s="57"/>
      <c r="G264" s="57"/>
      <c r="H264" s="57"/>
      <c r="I264" s="57"/>
      <c r="J264" s="57"/>
      <c r="K264" s="57"/>
      <c r="L264" s="57"/>
      <c r="M264" s="57"/>
      <c r="N264" s="57"/>
      <c r="O264" s="57"/>
      <c r="P264" s="57"/>
      <c r="Q264" s="57"/>
      <c r="R264" s="57"/>
      <c r="S264" s="57"/>
      <c r="T264" s="57"/>
      <c r="U264" s="57"/>
      <c r="V264" s="57"/>
      <c r="W264" s="57"/>
      <c r="X264" s="57"/>
      <c r="Y264" s="57"/>
      <c r="Z264" s="57"/>
      <c r="AA264" s="57"/>
      <c r="AB264" s="57"/>
      <c r="AC264" s="57"/>
      <c r="AD264" s="57"/>
      <c r="AE264" s="57"/>
      <c r="AF264" s="57"/>
      <c r="AG264" s="57"/>
      <c r="AH264" s="57"/>
      <c r="AI264" s="57"/>
      <c r="AJ264" s="57"/>
      <c r="AK264" s="57"/>
      <c r="AL264" s="57"/>
      <c r="AM264" s="57"/>
      <c r="AN264" s="57"/>
      <c r="AO264" s="57"/>
      <c r="AP264" s="57"/>
      <c r="AQ264" s="57"/>
      <c r="AR264" s="57"/>
      <c r="AS264" s="57"/>
      <c r="AT264" s="57"/>
    </row>
    <row r="265" spans="2:46" ht="12" customHeight="1" x14ac:dyDescent="0.2">
      <c r="B265" s="57"/>
      <c r="C265" s="57"/>
      <c r="D265" s="57"/>
      <c r="E265" s="57"/>
      <c r="F265" s="57"/>
      <c r="G265" s="57"/>
      <c r="H265" s="57"/>
      <c r="I265" s="57"/>
      <c r="J265" s="57"/>
      <c r="K265" s="57"/>
      <c r="L265" s="57"/>
      <c r="M265" s="57"/>
      <c r="N265" s="57"/>
      <c r="O265" s="57"/>
      <c r="P265" s="57"/>
      <c r="Q265" s="57"/>
      <c r="R265" s="57"/>
      <c r="S265" s="57"/>
      <c r="T265" s="57"/>
      <c r="U265" s="57"/>
      <c r="V265" s="57"/>
      <c r="W265" s="57"/>
      <c r="X265" s="57"/>
      <c r="Y265" s="57"/>
      <c r="Z265" s="57"/>
      <c r="AA265" s="57"/>
      <c r="AB265" s="57"/>
      <c r="AC265" s="57"/>
      <c r="AD265" s="57"/>
      <c r="AE265" s="57"/>
      <c r="AF265" s="57"/>
      <c r="AG265" s="57"/>
      <c r="AH265" s="57"/>
      <c r="AI265" s="57"/>
      <c r="AJ265" s="57"/>
      <c r="AK265" s="57"/>
      <c r="AL265" s="57"/>
      <c r="AM265" s="57"/>
      <c r="AN265" s="57"/>
      <c r="AO265" s="57"/>
      <c r="AP265" s="57"/>
      <c r="AQ265" s="57"/>
      <c r="AR265" s="57"/>
      <c r="AS265" s="57"/>
      <c r="AT265" s="57"/>
    </row>
    <row r="266" spans="2:46" ht="12" customHeight="1" x14ac:dyDescent="0.2">
      <c r="B266" s="57"/>
      <c r="C266" s="57"/>
      <c r="D266" s="57"/>
      <c r="E266" s="57"/>
      <c r="F266" s="57"/>
      <c r="G266" s="57"/>
      <c r="H266" s="57"/>
      <c r="I266" s="57"/>
      <c r="J266" s="57"/>
      <c r="K266" s="57"/>
      <c r="L266" s="57"/>
      <c r="M266" s="57"/>
      <c r="N266" s="57"/>
      <c r="O266" s="57"/>
      <c r="P266" s="57"/>
      <c r="Q266" s="57"/>
      <c r="R266" s="57"/>
      <c r="S266" s="57"/>
      <c r="T266" s="57"/>
      <c r="U266" s="57"/>
      <c r="V266" s="57"/>
      <c r="W266" s="57"/>
      <c r="X266" s="57"/>
      <c r="Y266" s="57"/>
      <c r="Z266" s="57"/>
      <c r="AA266" s="57"/>
      <c r="AB266" s="57"/>
      <c r="AC266" s="57"/>
      <c r="AD266" s="57"/>
      <c r="AE266" s="57"/>
      <c r="AF266" s="57"/>
      <c r="AG266" s="57"/>
      <c r="AH266" s="57"/>
      <c r="AI266" s="57"/>
      <c r="AJ266" s="57"/>
      <c r="AK266" s="57"/>
      <c r="AL266" s="57"/>
      <c r="AM266" s="57"/>
      <c r="AN266" s="57"/>
      <c r="AO266" s="57"/>
      <c r="AP266" s="57"/>
      <c r="AQ266" s="57"/>
      <c r="AR266" s="57"/>
      <c r="AS266" s="57"/>
      <c r="AT266" s="57"/>
    </row>
    <row r="267" spans="2:46" ht="12" customHeight="1" x14ac:dyDescent="0.2">
      <c r="B267" s="57"/>
      <c r="C267" s="57"/>
      <c r="D267" s="57"/>
      <c r="E267" s="57"/>
      <c r="F267" s="57"/>
      <c r="G267" s="57"/>
      <c r="H267" s="57"/>
      <c r="I267" s="57"/>
      <c r="J267" s="57"/>
      <c r="K267" s="57"/>
      <c r="L267" s="57"/>
      <c r="M267" s="57"/>
      <c r="N267" s="57"/>
      <c r="O267" s="57"/>
      <c r="P267" s="57"/>
      <c r="Q267" s="57"/>
      <c r="R267" s="57"/>
      <c r="S267" s="57"/>
      <c r="T267" s="57"/>
      <c r="U267" s="57"/>
      <c r="V267" s="57"/>
      <c r="W267" s="57"/>
      <c r="X267" s="57"/>
      <c r="Y267" s="57"/>
      <c r="Z267" s="57"/>
      <c r="AA267" s="57"/>
      <c r="AB267" s="57"/>
      <c r="AC267" s="57"/>
      <c r="AD267" s="57"/>
      <c r="AE267" s="57"/>
      <c r="AF267" s="57"/>
      <c r="AG267" s="57"/>
      <c r="AH267" s="57"/>
      <c r="AI267" s="57"/>
      <c r="AJ267" s="57"/>
      <c r="AK267" s="57"/>
      <c r="AL267" s="57"/>
      <c r="AM267" s="57"/>
      <c r="AN267" s="57"/>
      <c r="AO267" s="57"/>
      <c r="AP267" s="57"/>
      <c r="AQ267" s="57"/>
      <c r="AR267" s="57"/>
      <c r="AS267" s="57"/>
      <c r="AT267" s="57"/>
    </row>
    <row r="268" spans="2:46" ht="12" customHeight="1" x14ac:dyDescent="0.2">
      <c r="B268" s="57"/>
      <c r="C268" s="57"/>
      <c r="D268" s="57"/>
      <c r="E268" s="57"/>
      <c r="F268" s="57"/>
      <c r="G268" s="57"/>
      <c r="H268" s="57"/>
      <c r="I268" s="57"/>
      <c r="J268" s="57"/>
      <c r="K268" s="57"/>
      <c r="L268" s="57"/>
      <c r="M268" s="57"/>
      <c r="N268" s="57"/>
      <c r="O268" s="57"/>
      <c r="P268" s="57"/>
      <c r="Q268" s="57"/>
      <c r="R268" s="57"/>
      <c r="S268" s="57"/>
      <c r="T268" s="57"/>
      <c r="U268" s="57"/>
      <c r="V268" s="57"/>
      <c r="W268" s="57"/>
      <c r="X268" s="57"/>
      <c r="Y268" s="57"/>
      <c r="Z268" s="57"/>
      <c r="AA268" s="57"/>
      <c r="AB268" s="57"/>
      <c r="AC268" s="57"/>
      <c r="AD268" s="57"/>
      <c r="AE268" s="57"/>
      <c r="AF268" s="57"/>
      <c r="AG268" s="57"/>
      <c r="AH268" s="57"/>
      <c r="AI268" s="57"/>
      <c r="AJ268" s="57"/>
      <c r="AK268" s="57"/>
      <c r="AL268" s="57"/>
      <c r="AM268" s="57"/>
      <c r="AN268" s="57"/>
      <c r="AO268" s="57"/>
      <c r="AP268" s="57"/>
      <c r="AQ268" s="57"/>
      <c r="AR268" s="57"/>
      <c r="AS268" s="57"/>
      <c r="AT268" s="57"/>
    </row>
    <row r="269" spans="2:46" ht="12" customHeight="1" x14ac:dyDescent="0.2">
      <c r="B269" s="57"/>
      <c r="C269" s="57"/>
      <c r="D269" s="57"/>
      <c r="E269" s="57"/>
      <c r="F269" s="57"/>
      <c r="G269" s="57"/>
      <c r="H269" s="57"/>
      <c r="I269" s="57"/>
      <c r="J269" s="57"/>
      <c r="K269" s="57"/>
      <c r="L269" s="57"/>
      <c r="M269" s="57"/>
      <c r="N269" s="57"/>
      <c r="O269" s="57"/>
      <c r="P269" s="57"/>
      <c r="Q269" s="57"/>
      <c r="R269" s="57"/>
      <c r="S269" s="57"/>
      <c r="T269" s="57"/>
      <c r="U269" s="57"/>
      <c r="V269" s="57"/>
      <c r="W269" s="57"/>
      <c r="X269" s="57"/>
      <c r="Y269" s="57"/>
      <c r="Z269" s="57"/>
      <c r="AA269" s="57"/>
      <c r="AB269" s="57"/>
      <c r="AC269" s="57"/>
      <c r="AD269" s="57"/>
      <c r="AE269" s="57"/>
      <c r="AF269" s="57"/>
      <c r="AG269" s="57"/>
      <c r="AH269" s="57"/>
      <c r="AI269" s="57"/>
      <c r="AJ269" s="57"/>
      <c r="AK269" s="57"/>
      <c r="AL269" s="57"/>
      <c r="AM269" s="57"/>
      <c r="AN269" s="57"/>
      <c r="AO269" s="57"/>
      <c r="AP269" s="57"/>
      <c r="AQ269" s="57"/>
      <c r="AR269" s="57"/>
      <c r="AS269" s="57"/>
      <c r="AT269" s="57"/>
    </row>
    <row r="270" spans="2:46" ht="12" customHeight="1" x14ac:dyDescent="0.2">
      <c r="B270" s="57"/>
      <c r="C270" s="57"/>
      <c r="D270" s="57"/>
      <c r="E270" s="57"/>
      <c r="F270" s="57"/>
      <c r="G270" s="57"/>
      <c r="H270" s="57"/>
      <c r="I270" s="57"/>
      <c r="J270" s="57"/>
      <c r="K270" s="57"/>
      <c r="L270" s="57"/>
      <c r="M270" s="57"/>
      <c r="N270" s="57"/>
      <c r="O270" s="57"/>
      <c r="P270" s="57"/>
      <c r="Q270" s="57"/>
      <c r="R270" s="57"/>
      <c r="S270" s="57"/>
      <c r="T270" s="57"/>
      <c r="U270" s="57"/>
      <c r="V270" s="57"/>
      <c r="W270" s="57"/>
      <c r="X270" s="57"/>
      <c r="Y270" s="57"/>
      <c r="Z270" s="57"/>
      <c r="AA270" s="57"/>
      <c r="AB270" s="57"/>
      <c r="AC270" s="57"/>
      <c r="AD270" s="57"/>
      <c r="AE270" s="57"/>
      <c r="AF270" s="57"/>
      <c r="AG270" s="57"/>
      <c r="AH270" s="57"/>
      <c r="AI270" s="57"/>
      <c r="AJ270" s="57"/>
      <c r="AK270" s="57"/>
      <c r="AL270" s="57"/>
      <c r="AM270" s="57"/>
      <c r="AN270" s="57"/>
      <c r="AO270" s="57"/>
      <c r="AP270" s="57"/>
      <c r="AQ270" s="57"/>
      <c r="AR270" s="57"/>
      <c r="AS270" s="57"/>
      <c r="AT270" s="57"/>
    </row>
    <row r="271" spans="2:46" ht="12" customHeight="1" x14ac:dyDescent="0.2">
      <c r="B271" s="57"/>
      <c r="C271" s="57"/>
      <c r="D271" s="57"/>
      <c r="E271" s="57"/>
      <c r="F271" s="57"/>
      <c r="G271" s="57"/>
      <c r="H271" s="57"/>
      <c r="I271" s="57"/>
      <c r="J271" s="57"/>
      <c r="K271" s="57"/>
      <c r="L271" s="57"/>
      <c r="M271" s="57"/>
      <c r="N271" s="57"/>
      <c r="O271" s="57"/>
      <c r="P271" s="57"/>
      <c r="Q271" s="57"/>
      <c r="R271" s="57"/>
      <c r="S271" s="57"/>
      <c r="T271" s="57"/>
      <c r="U271" s="57"/>
      <c r="V271" s="57"/>
      <c r="W271" s="57"/>
      <c r="X271" s="57"/>
      <c r="Y271" s="57"/>
      <c r="Z271" s="57"/>
      <c r="AA271" s="57"/>
      <c r="AB271" s="57"/>
      <c r="AC271" s="57"/>
      <c r="AD271" s="57"/>
      <c r="AE271" s="57"/>
      <c r="AF271" s="57"/>
      <c r="AG271" s="57"/>
      <c r="AH271" s="57"/>
      <c r="AI271" s="57"/>
      <c r="AJ271" s="57"/>
      <c r="AK271" s="57"/>
      <c r="AL271" s="57"/>
      <c r="AM271" s="57"/>
      <c r="AN271" s="57"/>
      <c r="AO271" s="57"/>
      <c r="AP271" s="57"/>
      <c r="AQ271" s="57"/>
      <c r="AR271" s="57"/>
      <c r="AS271" s="57"/>
      <c r="AT271" s="57"/>
    </row>
    <row r="272" spans="2:46" ht="12" customHeight="1" x14ac:dyDescent="0.2">
      <c r="B272" s="57"/>
      <c r="C272" s="57"/>
      <c r="D272" s="57"/>
      <c r="E272" s="57"/>
      <c r="F272" s="57"/>
      <c r="G272" s="57"/>
      <c r="H272" s="57"/>
      <c r="I272" s="57"/>
      <c r="J272" s="57"/>
      <c r="K272" s="57"/>
      <c r="L272" s="57"/>
      <c r="M272" s="57"/>
      <c r="N272" s="57"/>
      <c r="O272" s="57"/>
      <c r="P272" s="57"/>
      <c r="Q272" s="57"/>
      <c r="R272" s="57"/>
      <c r="S272" s="57"/>
      <c r="T272" s="57"/>
      <c r="U272" s="57"/>
      <c r="V272" s="57"/>
      <c r="W272" s="57"/>
      <c r="X272" s="57"/>
      <c r="Y272" s="57"/>
      <c r="Z272" s="57"/>
      <c r="AA272" s="57"/>
      <c r="AB272" s="57"/>
      <c r="AC272" s="57"/>
      <c r="AD272" s="57"/>
      <c r="AE272" s="57"/>
      <c r="AF272" s="57"/>
      <c r="AG272" s="57"/>
      <c r="AH272" s="57"/>
      <c r="AI272" s="57"/>
      <c r="AJ272" s="57"/>
      <c r="AK272" s="57"/>
      <c r="AL272" s="57"/>
      <c r="AM272" s="57"/>
      <c r="AN272" s="57"/>
      <c r="AO272" s="57"/>
      <c r="AP272" s="57"/>
      <c r="AQ272" s="57"/>
      <c r="AR272" s="57"/>
      <c r="AS272" s="57"/>
      <c r="AT272" s="57"/>
    </row>
    <row r="273" spans="2:46" ht="12" customHeight="1" x14ac:dyDescent="0.2">
      <c r="B273" s="57"/>
      <c r="C273" s="57"/>
      <c r="D273" s="57"/>
      <c r="E273" s="57"/>
      <c r="F273" s="57"/>
      <c r="G273" s="57"/>
      <c r="H273" s="57"/>
      <c r="I273" s="57"/>
      <c r="J273" s="57"/>
      <c r="K273" s="57"/>
      <c r="L273" s="57"/>
      <c r="M273" s="57"/>
      <c r="N273" s="57"/>
      <c r="O273" s="57"/>
      <c r="P273" s="57"/>
      <c r="Q273" s="57"/>
      <c r="R273" s="57"/>
      <c r="S273" s="57"/>
      <c r="T273" s="57"/>
      <c r="U273" s="57"/>
      <c r="V273" s="57"/>
      <c r="W273" s="57"/>
      <c r="X273" s="57"/>
      <c r="Y273" s="57"/>
      <c r="Z273" s="57"/>
      <c r="AA273" s="57"/>
      <c r="AB273" s="57"/>
      <c r="AC273" s="57"/>
      <c r="AD273" s="57"/>
      <c r="AE273" s="57"/>
      <c r="AF273" s="57"/>
      <c r="AG273" s="57"/>
      <c r="AH273" s="57"/>
      <c r="AI273" s="57"/>
      <c r="AJ273" s="57"/>
      <c r="AK273" s="57"/>
      <c r="AL273" s="57"/>
      <c r="AM273" s="57"/>
      <c r="AN273" s="57"/>
      <c r="AO273" s="57"/>
      <c r="AP273" s="57"/>
      <c r="AQ273" s="57"/>
      <c r="AR273" s="57"/>
      <c r="AS273" s="57"/>
      <c r="AT273" s="57"/>
    </row>
    <row r="274" spans="2:46" ht="12" customHeight="1" x14ac:dyDescent="0.2">
      <c r="B274" s="57"/>
      <c r="C274" s="57"/>
      <c r="D274" s="57"/>
      <c r="E274" s="57"/>
      <c r="F274" s="57"/>
      <c r="G274" s="57"/>
      <c r="H274" s="57"/>
      <c r="I274" s="57"/>
      <c r="J274" s="57"/>
      <c r="K274" s="57"/>
      <c r="L274" s="57"/>
      <c r="M274" s="57"/>
      <c r="N274" s="57"/>
      <c r="O274" s="57"/>
      <c r="P274" s="57"/>
      <c r="Q274" s="57"/>
      <c r="R274" s="57"/>
      <c r="S274" s="57"/>
      <c r="T274" s="57"/>
      <c r="U274" s="57"/>
      <c r="V274" s="57"/>
      <c r="W274" s="57"/>
      <c r="X274" s="57"/>
      <c r="Y274" s="57"/>
      <c r="Z274" s="57"/>
      <c r="AA274" s="57"/>
      <c r="AB274" s="57"/>
      <c r="AC274" s="57"/>
      <c r="AD274" s="57"/>
      <c r="AE274" s="57"/>
      <c r="AF274" s="57"/>
      <c r="AG274" s="57"/>
      <c r="AH274" s="57"/>
      <c r="AI274" s="57"/>
      <c r="AJ274" s="57"/>
      <c r="AK274" s="57"/>
      <c r="AL274" s="57"/>
      <c r="AM274" s="57"/>
      <c r="AN274" s="57"/>
      <c r="AO274" s="57"/>
      <c r="AP274" s="57"/>
      <c r="AQ274" s="57"/>
      <c r="AR274" s="57"/>
      <c r="AS274" s="57"/>
      <c r="AT274" s="57"/>
    </row>
    <row r="275" spans="2:46" ht="12" customHeight="1" x14ac:dyDescent="0.2"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  <c r="AA275" s="57"/>
      <c r="AB275" s="57"/>
      <c r="AC275" s="57"/>
      <c r="AD275" s="57"/>
      <c r="AE275" s="57"/>
      <c r="AF275" s="57"/>
      <c r="AG275" s="57"/>
      <c r="AH275" s="57"/>
      <c r="AI275" s="57"/>
      <c r="AJ275" s="57"/>
      <c r="AK275" s="57"/>
      <c r="AL275" s="57"/>
      <c r="AM275" s="57"/>
      <c r="AN275" s="57"/>
      <c r="AO275" s="57"/>
      <c r="AP275" s="57"/>
      <c r="AQ275" s="57"/>
      <c r="AR275" s="57"/>
      <c r="AS275" s="57"/>
      <c r="AT275" s="57"/>
    </row>
    <row r="276" spans="2:46" ht="12" customHeight="1" x14ac:dyDescent="0.2"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  <c r="AA276" s="57"/>
      <c r="AB276" s="57"/>
      <c r="AC276" s="57"/>
      <c r="AD276" s="57"/>
      <c r="AE276" s="57"/>
      <c r="AF276" s="57"/>
      <c r="AG276" s="57"/>
      <c r="AH276" s="57"/>
      <c r="AI276" s="57"/>
      <c r="AJ276" s="57"/>
      <c r="AK276" s="57"/>
      <c r="AL276" s="57"/>
      <c r="AM276" s="57"/>
      <c r="AN276" s="57"/>
      <c r="AO276" s="57"/>
      <c r="AP276" s="57"/>
      <c r="AQ276" s="57"/>
      <c r="AR276" s="57"/>
      <c r="AS276" s="57"/>
      <c r="AT276" s="57"/>
    </row>
    <row r="277" spans="2:46" ht="12" customHeight="1" x14ac:dyDescent="0.2">
      <c r="B277" s="57"/>
      <c r="C277" s="57"/>
      <c r="D277" s="57"/>
      <c r="E277" s="57"/>
      <c r="F277" s="57"/>
      <c r="G277" s="57"/>
      <c r="H277" s="57"/>
      <c r="I277" s="57"/>
      <c r="J277" s="57"/>
      <c r="K277" s="57"/>
      <c r="L277" s="57"/>
      <c r="M277" s="57"/>
      <c r="N277" s="57"/>
      <c r="O277" s="57"/>
      <c r="P277" s="57"/>
      <c r="Q277" s="57"/>
      <c r="R277" s="57"/>
      <c r="S277" s="57"/>
      <c r="T277" s="57"/>
      <c r="U277" s="57"/>
      <c r="V277" s="57"/>
      <c r="W277" s="57"/>
      <c r="X277" s="57"/>
      <c r="Y277" s="57"/>
      <c r="Z277" s="57"/>
      <c r="AA277" s="57"/>
      <c r="AB277" s="57"/>
      <c r="AC277" s="57"/>
      <c r="AD277" s="57"/>
      <c r="AE277" s="57"/>
      <c r="AF277" s="57"/>
      <c r="AG277" s="57"/>
      <c r="AH277" s="57"/>
      <c r="AI277" s="57"/>
      <c r="AJ277" s="57"/>
      <c r="AK277" s="57"/>
      <c r="AL277" s="57"/>
      <c r="AM277" s="57"/>
      <c r="AN277" s="57"/>
      <c r="AO277" s="57"/>
      <c r="AP277" s="57"/>
      <c r="AQ277" s="57"/>
      <c r="AR277" s="57"/>
      <c r="AS277" s="57"/>
      <c r="AT277" s="57"/>
    </row>
    <row r="278" spans="2:46" ht="12" customHeight="1" x14ac:dyDescent="0.2">
      <c r="B278" s="57"/>
      <c r="C278" s="57"/>
      <c r="D278" s="57"/>
      <c r="E278" s="57"/>
      <c r="F278" s="57"/>
      <c r="G278" s="57"/>
      <c r="H278" s="57"/>
      <c r="I278" s="57"/>
      <c r="J278" s="57"/>
      <c r="K278" s="57"/>
      <c r="L278" s="57"/>
      <c r="M278" s="57"/>
      <c r="N278" s="57"/>
      <c r="O278" s="57"/>
      <c r="P278" s="57"/>
      <c r="Q278" s="57"/>
      <c r="R278" s="57"/>
      <c r="S278" s="57"/>
      <c r="T278" s="57"/>
      <c r="U278" s="57"/>
      <c r="V278" s="57"/>
      <c r="W278" s="57"/>
      <c r="X278" s="57"/>
      <c r="Y278" s="57"/>
      <c r="Z278" s="57"/>
      <c r="AA278" s="57"/>
      <c r="AB278" s="57"/>
      <c r="AC278" s="57"/>
      <c r="AD278" s="57"/>
      <c r="AE278" s="57"/>
      <c r="AF278" s="57"/>
      <c r="AG278" s="57"/>
      <c r="AH278" s="57"/>
      <c r="AI278" s="57"/>
      <c r="AJ278" s="57"/>
      <c r="AK278" s="57"/>
      <c r="AL278" s="57"/>
      <c r="AM278" s="57"/>
      <c r="AN278" s="57"/>
      <c r="AO278" s="57"/>
      <c r="AP278" s="57"/>
      <c r="AQ278" s="57"/>
      <c r="AR278" s="57"/>
      <c r="AS278" s="57"/>
      <c r="AT278" s="57"/>
    </row>
    <row r="279" spans="2:46" ht="12" customHeight="1" x14ac:dyDescent="0.2">
      <c r="B279" s="57"/>
      <c r="C279" s="57"/>
      <c r="D279" s="57"/>
      <c r="E279" s="57"/>
      <c r="F279" s="57"/>
      <c r="G279" s="57"/>
      <c r="H279" s="57"/>
      <c r="I279" s="57"/>
      <c r="J279" s="57"/>
      <c r="K279" s="57"/>
      <c r="L279" s="57"/>
      <c r="M279" s="57"/>
      <c r="N279" s="57"/>
      <c r="O279" s="57"/>
      <c r="P279" s="57"/>
      <c r="Q279" s="57"/>
      <c r="R279" s="57"/>
      <c r="S279" s="57"/>
      <c r="T279" s="57"/>
      <c r="U279" s="57"/>
      <c r="V279" s="57"/>
      <c r="W279" s="57"/>
      <c r="X279" s="57"/>
      <c r="Y279" s="57"/>
      <c r="Z279" s="57"/>
      <c r="AA279" s="57"/>
      <c r="AB279" s="57"/>
      <c r="AC279" s="57"/>
      <c r="AD279" s="57"/>
      <c r="AE279" s="57"/>
      <c r="AF279" s="57"/>
      <c r="AG279" s="57"/>
      <c r="AH279" s="57"/>
      <c r="AI279" s="57"/>
      <c r="AJ279" s="57"/>
      <c r="AK279" s="57"/>
      <c r="AL279" s="57"/>
      <c r="AM279" s="57"/>
      <c r="AN279" s="57"/>
      <c r="AO279" s="57"/>
      <c r="AP279" s="57"/>
      <c r="AQ279" s="57"/>
      <c r="AR279" s="57"/>
      <c r="AS279" s="57"/>
      <c r="AT279" s="57"/>
    </row>
    <row r="280" spans="2:46" ht="12" customHeight="1" x14ac:dyDescent="0.2">
      <c r="B280" s="57"/>
      <c r="C280" s="57"/>
      <c r="D280" s="57"/>
      <c r="E280" s="57"/>
      <c r="F280" s="57"/>
      <c r="G280" s="57"/>
      <c r="H280" s="57"/>
      <c r="I280" s="57"/>
      <c r="J280" s="57"/>
      <c r="K280" s="57"/>
      <c r="L280" s="57"/>
      <c r="M280" s="57"/>
      <c r="N280" s="57"/>
      <c r="O280" s="57"/>
      <c r="P280" s="57"/>
      <c r="Q280" s="57"/>
      <c r="R280" s="57"/>
      <c r="S280" s="57"/>
      <c r="T280" s="57"/>
      <c r="U280" s="57"/>
      <c r="V280" s="57"/>
      <c r="W280" s="57"/>
      <c r="X280" s="57"/>
      <c r="Y280" s="57"/>
      <c r="Z280" s="57"/>
      <c r="AA280" s="57"/>
      <c r="AB280" s="57"/>
      <c r="AC280" s="57"/>
      <c r="AD280" s="57"/>
      <c r="AE280" s="57"/>
      <c r="AF280" s="57"/>
      <c r="AG280" s="57"/>
      <c r="AH280" s="57"/>
      <c r="AI280" s="57"/>
      <c r="AJ280" s="57"/>
      <c r="AK280" s="57"/>
      <c r="AL280" s="57"/>
      <c r="AM280" s="57"/>
      <c r="AN280" s="57"/>
      <c r="AO280" s="57"/>
      <c r="AP280" s="57"/>
      <c r="AQ280" s="57"/>
      <c r="AR280" s="57"/>
      <c r="AS280" s="57"/>
      <c r="AT280" s="57"/>
    </row>
    <row r="281" spans="2:46" ht="12" customHeight="1" x14ac:dyDescent="0.2">
      <c r="B281" s="57"/>
      <c r="C281" s="57"/>
      <c r="D281" s="57"/>
      <c r="E281" s="57"/>
      <c r="F281" s="57"/>
      <c r="G281" s="57"/>
      <c r="H281" s="57"/>
      <c r="I281" s="57"/>
      <c r="J281" s="57"/>
      <c r="K281" s="57"/>
      <c r="L281" s="57"/>
      <c r="M281" s="57"/>
      <c r="N281" s="57"/>
      <c r="O281" s="57"/>
      <c r="P281" s="57"/>
      <c r="Q281" s="57"/>
      <c r="R281" s="57"/>
      <c r="S281" s="57"/>
      <c r="T281" s="57"/>
      <c r="U281" s="57"/>
      <c r="V281" s="57"/>
      <c r="W281" s="57"/>
      <c r="X281" s="57"/>
      <c r="Y281" s="57"/>
      <c r="Z281" s="57"/>
      <c r="AA281" s="57"/>
      <c r="AB281" s="57"/>
      <c r="AC281" s="57"/>
      <c r="AD281" s="57"/>
      <c r="AE281" s="57"/>
      <c r="AF281" s="57"/>
      <c r="AG281" s="57"/>
      <c r="AH281" s="57"/>
      <c r="AI281" s="57"/>
      <c r="AJ281" s="57"/>
      <c r="AK281" s="57"/>
      <c r="AL281" s="57"/>
      <c r="AM281" s="57"/>
      <c r="AN281" s="57"/>
      <c r="AO281" s="57"/>
      <c r="AP281" s="57"/>
      <c r="AQ281" s="57"/>
      <c r="AR281" s="57"/>
      <c r="AS281" s="57"/>
      <c r="AT281" s="57"/>
    </row>
    <row r="282" spans="2:46" ht="12" customHeight="1" x14ac:dyDescent="0.2">
      <c r="B282" s="57"/>
      <c r="C282" s="57"/>
      <c r="D282" s="57"/>
      <c r="E282" s="57"/>
      <c r="F282" s="57"/>
      <c r="G282" s="57"/>
      <c r="H282" s="57"/>
      <c r="I282" s="57"/>
      <c r="J282" s="57"/>
      <c r="K282" s="57"/>
      <c r="L282" s="57"/>
      <c r="M282" s="57"/>
      <c r="N282" s="57"/>
      <c r="O282" s="57"/>
      <c r="P282" s="57"/>
      <c r="Q282" s="57"/>
      <c r="R282" s="57"/>
      <c r="S282" s="57"/>
      <c r="T282" s="57"/>
      <c r="U282" s="57"/>
      <c r="V282" s="57"/>
      <c r="W282" s="57"/>
      <c r="X282" s="57"/>
      <c r="Y282" s="57"/>
      <c r="Z282" s="57"/>
      <c r="AA282" s="57"/>
      <c r="AB282" s="57"/>
      <c r="AC282" s="57"/>
      <c r="AD282" s="57"/>
      <c r="AE282" s="57"/>
      <c r="AF282" s="57"/>
      <c r="AG282" s="57"/>
      <c r="AH282" s="57"/>
      <c r="AI282" s="57"/>
      <c r="AJ282" s="57"/>
      <c r="AK282" s="57"/>
      <c r="AL282" s="57"/>
      <c r="AM282" s="57"/>
      <c r="AN282" s="57"/>
      <c r="AO282" s="57"/>
      <c r="AP282" s="57"/>
      <c r="AQ282" s="57"/>
      <c r="AR282" s="57"/>
      <c r="AS282" s="57"/>
      <c r="AT282" s="57"/>
    </row>
    <row r="283" spans="2:46" ht="12" customHeight="1" x14ac:dyDescent="0.2">
      <c r="B283" s="57"/>
      <c r="C283" s="57"/>
      <c r="D283" s="57"/>
      <c r="E283" s="57"/>
      <c r="F283" s="57"/>
      <c r="G283" s="57"/>
      <c r="H283" s="57"/>
      <c r="I283" s="57"/>
      <c r="J283" s="57"/>
      <c r="K283" s="57"/>
      <c r="L283" s="57"/>
      <c r="M283" s="57"/>
      <c r="N283" s="57"/>
      <c r="O283" s="57"/>
      <c r="P283" s="57"/>
      <c r="Q283" s="57"/>
      <c r="R283" s="57"/>
      <c r="S283" s="57"/>
      <c r="T283" s="57"/>
      <c r="U283" s="57"/>
      <c r="V283" s="57"/>
      <c r="W283" s="57"/>
      <c r="X283" s="57"/>
      <c r="Y283" s="57"/>
      <c r="Z283" s="57"/>
      <c r="AA283" s="57"/>
      <c r="AB283" s="57"/>
      <c r="AC283" s="57"/>
      <c r="AD283" s="57"/>
      <c r="AE283" s="57"/>
      <c r="AF283" s="57"/>
      <c r="AG283" s="57"/>
      <c r="AH283" s="57"/>
      <c r="AI283" s="57"/>
      <c r="AJ283" s="57"/>
      <c r="AK283" s="57"/>
      <c r="AL283" s="57"/>
      <c r="AM283" s="57"/>
      <c r="AN283" s="57"/>
      <c r="AO283" s="57"/>
      <c r="AP283" s="57"/>
      <c r="AQ283" s="57"/>
      <c r="AR283" s="57"/>
      <c r="AS283" s="57"/>
      <c r="AT283" s="57"/>
    </row>
    <row r="284" spans="2:46" ht="12" customHeight="1" x14ac:dyDescent="0.2">
      <c r="B284" s="57"/>
      <c r="C284" s="57"/>
      <c r="D284" s="57"/>
      <c r="E284" s="57"/>
      <c r="F284" s="57"/>
      <c r="G284" s="57"/>
      <c r="H284" s="57"/>
      <c r="I284" s="57"/>
      <c r="J284" s="57"/>
      <c r="K284" s="57"/>
      <c r="L284" s="57"/>
      <c r="M284" s="57"/>
      <c r="N284" s="57"/>
      <c r="O284" s="57"/>
      <c r="P284" s="57"/>
      <c r="Q284" s="57"/>
      <c r="R284" s="57"/>
      <c r="S284" s="57"/>
      <c r="T284" s="57"/>
      <c r="U284" s="57"/>
      <c r="V284" s="57"/>
      <c r="W284" s="57"/>
      <c r="X284" s="57"/>
      <c r="Y284" s="57"/>
      <c r="Z284" s="57"/>
      <c r="AA284" s="57"/>
      <c r="AB284" s="57"/>
      <c r="AC284" s="57"/>
      <c r="AD284" s="57"/>
      <c r="AE284" s="57"/>
      <c r="AF284" s="57"/>
      <c r="AG284" s="57"/>
      <c r="AH284" s="57"/>
      <c r="AI284" s="57"/>
      <c r="AJ284" s="57"/>
      <c r="AK284" s="57"/>
      <c r="AL284" s="57"/>
      <c r="AM284" s="57"/>
      <c r="AN284" s="57"/>
      <c r="AO284" s="57"/>
      <c r="AP284" s="57"/>
      <c r="AQ284" s="57"/>
      <c r="AR284" s="57"/>
      <c r="AS284" s="57"/>
      <c r="AT284" s="57"/>
    </row>
    <row r="285" spans="2:46" ht="12" customHeight="1" x14ac:dyDescent="0.2">
      <c r="B285" s="57"/>
      <c r="C285" s="57"/>
      <c r="D285" s="57"/>
      <c r="E285" s="57"/>
      <c r="F285" s="57"/>
      <c r="G285" s="57"/>
      <c r="H285" s="57"/>
      <c r="I285" s="57"/>
      <c r="J285" s="57"/>
      <c r="K285" s="57"/>
      <c r="L285" s="57"/>
      <c r="M285" s="57"/>
      <c r="N285" s="57"/>
      <c r="O285" s="57"/>
      <c r="P285" s="57"/>
      <c r="Q285" s="57"/>
      <c r="R285" s="57"/>
      <c r="S285" s="57"/>
      <c r="T285" s="57"/>
      <c r="U285" s="57"/>
      <c r="V285" s="57"/>
      <c r="W285" s="57"/>
      <c r="X285" s="57"/>
      <c r="Y285" s="57"/>
      <c r="Z285" s="57"/>
      <c r="AA285" s="57"/>
      <c r="AB285" s="57"/>
      <c r="AC285" s="57"/>
      <c r="AD285" s="57"/>
      <c r="AE285" s="57"/>
      <c r="AF285" s="57"/>
      <c r="AG285" s="57"/>
      <c r="AH285" s="57"/>
      <c r="AI285" s="57"/>
      <c r="AJ285" s="57"/>
      <c r="AK285" s="57"/>
      <c r="AL285" s="57"/>
      <c r="AM285" s="57"/>
      <c r="AN285" s="57"/>
      <c r="AO285" s="57"/>
      <c r="AP285" s="57"/>
      <c r="AQ285" s="57"/>
      <c r="AR285" s="57"/>
      <c r="AS285" s="57"/>
      <c r="AT285" s="57"/>
    </row>
    <row r="286" spans="2:46" ht="12" customHeight="1" x14ac:dyDescent="0.2">
      <c r="B286" s="57"/>
      <c r="C286" s="57"/>
      <c r="D286" s="57"/>
      <c r="E286" s="57"/>
      <c r="F286" s="57"/>
      <c r="G286" s="57"/>
      <c r="H286" s="57"/>
      <c r="I286" s="57"/>
      <c r="J286" s="57"/>
      <c r="K286" s="57"/>
      <c r="L286" s="57"/>
      <c r="M286" s="57"/>
      <c r="N286" s="57"/>
      <c r="O286" s="57"/>
      <c r="P286" s="57"/>
      <c r="Q286" s="57"/>
      <c r="R286" s="57"/>
      <c r="S286" s="57"/>
      <c r="T286" s="57"/>
      <c r="U286" s="57"/>
      <c r="V286" s="57"/>
      <c r="W286" s="57"/>
      <c r="X286" s="57"/>
      <c r="Y286" s="57"/>
      <c r="Z286" s="57"/>
      <c r="AA286" s="57"/>
      <c r="AB286" s="57"/>
      <c r="AC286" s="57"/>
      <c r="AD286" s="57"/>
      <c r="AE286" s="57"/>
      <c r="AF286" s="57"/>
      <c r="AG286" s="57"/>
      <c r="AH286" s="57"/>
      <c r="AI286" s="57"/>
      <c r="AJ286" s="57"/>
      <c r="AK286" s="57"/>
      <c r="AL286" s="57"/>
      <c r="AM286" s="57"/>
      <c r="AN286" s="57"/>
      <c r="AO286" s="57"/>
      <c r="AP286" s="57"/>
      <c r="AQ286" s="57"/>
      <c r="AR286" s="57"/>
      <c r="AS286" s="57"/>
      <c r="AT286" s="57"/>
    </row>
    <row r="287" spans="2:46" ht="12" customHeight="1" x14ac:dyDescent="0.2">
      <c r="B287" s="57"/>
      <c r="C287" s="57"/>
      <c r="D287" s="57"/>
      <c r="E287" s="57"/>
      <c r="F287" s="57"/>
      <c r="G287" s="57"/>
      <c r="H287" s="57"/>
      <c r="I287" s="57"/>
      <c r="J287" s="57"/>
      <c r="K287" s="57"/>
      <c r="L287" s="57"/>
      <c r="M287" s="57"/>
      <c r="N287" s="57"/>
      <c r="O287" s="57"/>
      <c r="P287" s="57"/>
      <c r="Q287" s="57"/>
      <c r="R287" s="57"/>
      <c r="S287" s="57"/>
      <c r="T287" s="57"/>
      <c r="U287" s="57"/>
      <c r="V287" s="57"/>
      <c r="W287" s="57"/>
      <c r="X287" s="57"/>
      <c r="Y287" s="57"/>
      <c r="Z287" s="57"/>
      <c r="AA287" s="57"/>
      <c r="AB287" s="57"/>
      <c r="AC287" s="57"/>
      <c r="AD287" s="57"/>
      <c r="AE287" s="57"/>
      <c r="AF287" s="57"/>
      <c r="AG287" s="57"/>
      <c r="AH287" s="57"/>
      <c r="AI287" s="57"/>
      <c r="AJ287" s="57"/>
      <c r="AK287" s="57"/>
      <c r="AL287" s="57"/>
      <c r="AM287" s="57"/>
      <c r="AN287" s="57"/>
      <c r="AO287" s="57"/>
      <c r="AP287" s="57"/>
      <c r="AQ287" s="57"/>
      <c r="AR287" s="57"/>
      <c r="AS287" s="57"/>
      <c r="AT287" s="57"/>
    </row>
    <row r="288" spans="2:46" ht="12" customHeight="1" x14ac:dyDescent="0.2">
      <c r="B288" s="57"/>
      <c r="C288" s="57"/>
      <c r="D288" s="57"/>
      <c r="E288" s="57"/>
      <c r="F288" s="57"/>
      <c r="G288" s="57"/>
      <c r="H288" s="57"/>
      <c r="I288" s="57"/>
      <c r="J288" s="57"/>
      <c r="K288" s="57"/>
      <c r="L288" s="57"/>
      <c r="M288" s="57"/>
      <c r="N288" s="57"/>
      <c r="O288" s="57"/>
      <c r="P288" s="57"/>
      <c r="Q288" s="57"/>
      <c r="R288" s="57"/>
      <c r="S288" s="57"/>
      <c r="T288" s="57"/>
      <c r="U288" s="57"/>
      <c r="V288" s="57"/>
      <c r="W288" s="57"/>
      <c r="X288" s="57"/>
      <c r="Y288" s="57"/>
      <c r="Z288" s="57"/>
      <c r="AA288" s="57"/>
      <c r="AB288" s="57"/>
      <c r="AC288" s="57"/>
      <c r="AD288" s="57"/>
      <c r="AE288" s="57"/>
      <c r="AF288" s="57"/>
      <c r="AG288" s="57"/>
      <c r="AH288" s="57"/>
      <c r="AI288" s="57"/>
      <c r="AJ288" s="57"/>
      <c r="AK288" s="57"/>
      <c r="AL288" s="57"/>
      <c r="AM288" s="57"/>
      <c r="AN288" s="57"/>
      <c r="AO288" s="57"/>
      <c r="AP288" s="57"/>
      <c r="AQ288" s="57"/>
      <c r="AR288" s="57"/>
      <c r="AS288" s="57"/>
      <c r="AT288" s="57"/>
    </row>
    <row r="289" spans="2:46" ht="12" customHeight="1" x14ac:dyDescent="0.2">
      <c r="B289" s="57"/>
      <c r="C289" s="57"/>
      <c r="D289" s="57"/>
      <c r="E289" s="57"/>
      <c r="F289" s="57"/>
      <c r="G289" s="57"/>
      <c r="H289" s="57"/>
      <c r="I289" s="57"/>
      <c r="J289" s="57"/>
      <c r="K289" s="57"/>
      <c r="L289" s="57"/>
      <c r="M289" s="57"/>
      <c r="N289" s="57"/>
      <c r="O289" s="57"/>
      <c r="P289" s="57"/>
      <c r="Q289" s="57"/>
      <c r="R289" s="57"/>
      <c r="S289" s="57"/>
      <c r="T289" s="57"/>
      <c r="U289" s="57"/>
      <c r="V289" s="57"/>
      <c r="W289" s="57"/>
      <c r="X289" s="57"/>
      <c r="Y289" s="57"/>
      <c r="Z289" s="57"/>
      <c r="AA289" s="57"/>
      <c r="AB289" s="57"/>
      <c r="AC289" s="57"/>
      <c r="AD289" s="57"/>
      <c r="AE289" s="57"/>
      <c r="AF289" s="57"/>
      <c r="AG289" s="57"/>
      <c r="AH289" s="57"/>
      <c r="AI289" s="57"/>
      <c r="AJ289" s="57"/>
      <c r="AK289" s="57"/>
      <c r="AL289" s="57"/>
      <c r="AM289" s="57"/>
      <c r="AN289" s="57"/>
      <c r="AO289" s="57"/>
      <c r="AP289" s="57"/>
      <c r="AQ289" s="57"/>
      <c r="AR289" s="57"/>
      <c r="AS289" s="57"/>
      <c r="AT289" s="57"/>
    </row>
    <row r="290" spans="2:46" ht="12" customHeight="1" x14ac:dyDescent="0.2">
      <c r="B290" s="57"/>
      <c r="C290" s="57"/>
      <c r="D290" s="57"/>
      <c r="E290" s="57"/>
      <c r="F290" s="57"/>
      <c r="G290" s="57"/>
      <c r="H290" s="57"/>
      <c r="I290" s="57"/>
      <c r="J290" s="57"/>
      <c r="K290" s="57"/>
      <c r="L290" s="57"/>
      <c r="M290" s="57"/>
      <c r="N290" s="57"/>
      <c r="O290" s="57"/>
      <c r="P290" s="57"/>
      <c r="Q290" s="57"/>
      <c r="R290" s="57"/>
      <c r="S290" s="57"/>
      <c r="T290" s="57"/>
      <c r="U290" s="57"/>
      <c r="V290" s="57"/>
      <c r="W290" s="57"/>
      <c r="X290" s="57"/>
      <c r="Y290" s="57"/>
      <c r="Z290" s="57"/>
      <c r="AA290" s="57"/>
      <c r="AB290" s="57"/>
      <c r="AC290" s="57"/>
      <c r="AD290" s="57"/>
      <c r="AE290" s="57"/>
      <c r="AF290" s="57"/>
      <c r="AG290" s="57"/>
      <c r="AH290" s="57"/>
      <c r="AI290" s="57"/>
      <c r="AJ290" s="57"/>
      <c r="AK290" s="57"/>
      <c r="AL290" s="57"/>
      <c r="AM290" s="57"/>
      <c r="AN290" s="57"/>
      <c r="AO290" s="57"/>
      <c r="AP290" s="57"/>
      <c r="AQ290" s="57"/>
      <c r="AR290" s="57"/>
      <c r="AS290" s="57"/>
      <c r="AT290" s="57"/>
    </row>
    <row r="291" spans="2:46" ht="12" customHeight="1" x14ac:dyDescent="0.2">
      <c r="B291" s="57"/>
      <c r="C291" s="57"/>
      <c r="D291" s="57"/>
      <c r="E291" s="57"/>
      <c r="F291" s="57"/>
      <c r="G291" s="57"/>
      <c r="H291" s="57"/>
      <c r="I291" s="57"/>
      <c r="J291" s="57"/>
      <c r="K291" s="57"/>
      <c r="L291" s="57"/>
      <c r="M291" s="57"/>
      <c r="N291" s="57"/>
      <c r="O291" s="57"/>
      <c r="P291" s="57"/>
      <c r="Q291" s="57"/>
      <c r="R291" s="57"/>
      <c r="S291" s="57"/>
      <c r="T291" s="57"/>
      <c r="U291" s="57"/>
      <c r="V291" s="57"/>
      <c r="W291" s="57"/>
      <c r="X291" s="57"/>
      <c r="Y291" s="57"/>
      <c r="Z291" s="57"/>
      <c r="AA291" s="57"/>
      <c r="AB291" s="57"/>
      <c r="AC291" s="57"/>
      <c r="AD291" s="57"/>
      <c r="AE291" s="57"/>
      <c r="AF291" s="57"/>
      <c r="AG291" s="57"/>
      <c r="AH291" s="57"/>
      <c r="AI291" s="57"/>
      <c r="AJ291" s="57"/>
      <c r="AK291" s="57"/>
      <c r="AL291" s="57"/>
      <c r="AM291" s="57"/>
      <c r="AN291" s="57"/>
      <c r="AO291" s="57"/>
      <c r="AP291" s="57"/>
      <c r="AQ291" s="57"/>
      <c r="AR291" s="57"/>
      <c r="AS291" s="57"/>
      <c r="AT291" s="57"/>
    </row>
    <row r="292" spans="2:46" ht="12" customHeight="1" x14ac:dyDescent="0.2">
      <c r="B292" s="57"/>
      <c r="C292" s="57"/>
      <c r="D292" s="57"/>
      <c r="E292" s="57"/>
      <c r="F292" s="57"/>
      <c r="G292" s="57"/>
      <c r="H292" s="57"/>
      <c r="I292" s="57"/>
      <c r="J292" s="57"/>
      <c r="K292" s="57"/>
      <c r="L292" s="57"/>
      <c r="M292" s="57"/>
      <c r="N292" s="57"/>
      <c r="O292" s="57"/>
      <c r="P292" s="57"/>
      <c r="Q292" s="57"/>
      <c r="R292" s="57"/>
      <c r="S292" s="57"/>
      <c r="T292" s="57"/>
      <c r="U292" s="57"/>
      <c r="V292" s="57"/>
      <c r="W292" s="57"/>
      <c r="X292" s="57"/>
      <c r="Y292" s="57"/>
      <c r="Z292" s="57"/>
      <c r="AA292" s="57"/>
      <c r="AB292" s="57"/>
      <c r="AC292" s="57"/>
      <c r="AD292" s="57"/>
      <c r="AE292" s="57"/>
      <c r="AF292" s="57"/>
      <c r="AG292" s="57"/>
      <c r="AH292" s="57"/>
      <c r="AI292" s="57"/>
      <c r="AJ292" s="57"/>
      <c r="AK292" s="57"/>
      <c r="AL292" s="57"/>
      <c r="AM292" s="57"/>
      <c r="AN292" s="57"/>
      <c r="AO292" s="57"/>
      <c r="AP292" s="57"/>
      <c r="AQ292" s="57"/>
      <c r="AR292" s="57"/>
      <c r="AS292" s="57"/>
      <c r="AT292" s="57"/>
    </row>
    <row r="293" spans="2:46" ht="12" customHeight="1" x14ac:dyDescent="0.2">
      <c r="B293" s="57"/>
      <c r="C293" s="57"/>
      <c r="D293" s="57"/>
      <c r="E293" s="57"/>
      <c r="F293" s="57"/>
      <c r="G293" s="57"/>
      <c r="H293" s="57"/>
      <c r="I293" s="57"/>
      <c r="J293" s="57"/>
      <c r="K293" s="57"/>
      <c r="L293" s="57"/>
      <c r="M293" s="57"/>
      <c r="N293" s="57"/>
      <c r="O293" s="57"/>
      <c r="P293" s="57"/>
      <c r="Q293" s="57"/>
      <c r="R293" s="57"/>
      <c r="S293" s="57"/>
      <c r="T293" s="57"/>
      <c r="U293" s="57"/>
      <c r="V293" s="57"/>
      <c r="W293" s="57"/>
      <c r="X293" s="57"/>
      <c r="Y293" s="57"/>
      <c r="Z293" s="57"/>
      <c r="AA293" s="57"/>
      <c r="AB293" s="57"/>
      <c r="AC293" s="57"/>
      <c r="AD293" s="57"/>
      <c r="AE293" s="57"/>
      <c r="AF293" s="57"/>
      <c r="AG293" s="57"/>
      <c r="AH293" s="57"/>
      <c r="AI293" s="57"/>
      <c r="AJ293" s="57"/>
      <c r="AK293" s="57"/>
      <c r="AL293" s="57"/>
      <c r="AM293" s="57"/>
      <c r="AN293" s="57"/>
      <c r="AO293" s="57"/>
      <c r="AP293" s="57"/>
      <c r="AQ293" s="57"/>
      <c r="AR293" s="57"/>
      <c r="AS293" s="57"/>
      <c r="AT293" s="57"/>
    </row>
    <row r="294" spans="2:46" ht="12" customHeight="1" x14ac:dyDescent="0.2">
      <c r="B294" s="57"/>
      <c r="C294" s="57"/>
      <c r="D294" s="57"/>
      <c r="E294" s="57"/>
      <c r="F294" s="57"/>
      <c r="G294" s="57"/>
      <c r="H294" s="57"/>
      <c r="I294" s="57"/>
      <c r="J294" s="57"/>
      <c r="K294" s="57"/>
      <c r="L294" s="57"/>
      <c r="M294" s="57"/>
      <c r="N294" s="57"/>
      <c r="O294" s="57"/>
      <c r="P294" s="57"/>
      <c r="Q294" s="57"/>
      <c r="R294" s="57"/>
      <c r="S294" s="57"/>
      <c r="T294" s="57"/>
      <c r="U294" s="57"/>
      <c r="V294" s="57"/>
      <c r="W294" s="57"/>
      <c r="X294" s="57"/>
      <c r="Y294" s="57"/>
      <c r="Z294" s="57"/>
      <c r="AA294" s="57"/>
      <c r="AB294" s="57"/>
      <c r="AC294" s="57"/>
      <c r="AD294" s="57"/>
      <c r="AE294" s="57"/>
      <c r="AF294" s="57"/>
      <c r="AG294" s="57"/>
      <c r="AH294" s="57"/>
      <c r="AI294" s="57"/>
      <c r="AJ294" s="57"/>
      <c r="AK294" s="57"/>
      <c r="AL294" s="57"/>
      <c r="AM294" s="57"/>
      <c r="AN294" s="57"/>
      <c r="AO294" s="57"/>
      <c r="AP294" s="57"/>
      <c r="AQ294" s="57"/>
      <c r="AR294" s="57"/>
      <c r="AS294" s="57"/>
      <c r="AT294" s="57"/>
    </row>
    <row r="295" spans="2:46" ht="12" customHeight="1" x14ac:dyDescent="0.2">
      <c r="B295" s="57"/>
      <c r="C295" s="57"/>
      <c r="D295" s="57"/>
      <c r="E295" s="57"/>
      <c r="F295" s="57"/>
      <c r="G295" s="57"/>
      <c r="H295" s="57"/>
      <c r="I295" s="57"/>
      <c r="J295" s="57"/>
      <c r="K295" s="57"/>
      <c r="L295" s="57"/>
      <c r="M295" s="57"/>
      <c r="N295" s="57"/>
      <c r="O295" s="57"/>
      <c r="P295" s="57"/>
      <c r="Q295" s="57"/>
      <c r="R295" s="57"/>
      <c r="S295" s="57"/>
      <c r="T295" s="57"/>
      <c r="U295" s="57"/>
      <c r="V295" s="57"/>
      <c r="W295" s="57"/>
      <c r="X295" s="57"/>
      <c r="Y295" s="57"/>
      <c r="Z295" s="57"/>
      <c r="AA295" s="57"/>
      <c r="AB295" s="57"/>
      <c r="AC295" s="57"/>
      <c r="AD295" s="57"/>
      <c r="AE295" s="57"/>
      <c r="AF295" s="57"/>
      <c r="AG295" s="57"/>
      <c r="AH295" s="57"/>
      <c r="AI295" s="57"/>
      <c r="AJ295" s="57"/>
      <c r="AK295" s="57"/>
      <c r="AL295" s="57"/>
      <c r="AM295" s="57"/>
      <c r="AN295" s="57"/>
      <c r="AO295" s="57"/>
      <c r="AP295" s="57"/>
      <c r="AQ295" s="57"/>
      <c r="AR295" s="57"/>
      <c r="AS295" s="57"/>
      <c r="AT295" s="57"/>
    </row>
    <row r="296" spans="2:46" ht="12" customHeight="1" x14ac:dyDescent="0.2">
      <c r="B296" s="57"/>
      <c r="C296" s="57"/>
      <c r="D296" s="57"/>
      <c r="E296" s="57"/>
      <c r="F296" s="57"/>
      <c r="G296" s="57"/>
      <c r="H296" s="57"/>
      <c r="I296" s="57"/>
      <c r="J296" s="57"/>
      <c r="K296" s="57"/>
      <c r="L296" s="57"/>
      <c r="M296" s="57"/>
      <c r="N296" s="57"/>
      <c r="O296" s="57"/>
      <c r="P296" s="57"/>
      <c r="Q296" s="57"/>
      <c r="R296" s="57"/>
      <c r="S296" s="57"/>
      <c r="T296" s="57"/>
      <c r="U296" s="57"/>
      <c r="V296" s="57"/>
      <c r="W296" s="57"/>
      <c r="X296" s="57"/>
      <c r="Y296" s="57"/>
      <c r="Z296" s="57"/>
      <c r="AA296" s="57"/>
      <c r="AB296" s="57"/>
      <c r="AC296" s="57"/>
      <c r="AD296" s="57"/>
      <c r="AE296" s="57"/>
      <c r="AF296" s="57"/>
      <c r="AG296" s="57"/>
      <c r="AH296" s="57"/>
      <c r="AI296" s="57"/>
      <c r="AJ296" s="57"/>
      <c r="AK296" s="57"/>
      <c r="AL296" s="57"/>
      <c r="AM296" s="57"/>
      <c r="AN296" s="57"/>
      <c r="AO296" s="57"/>
      <c r="AP296" s="57"/>
      <c r="AQ296" s="57"/>
      <c r="AR296" s="57"/>
      <c r="AS296" s="57"/>
      <c r="AT296" s="57"/>
    </row>
    <row r="297" spans="2:46" ht="12" customHeight="1" x14ac:dyDescent="0.2">
      <c r="B297" s="57"/>
      <c r="C297" s="57"/>
      <c r="D297" s="57"/>
      <c r="E297" s="57"/>
      <c r="F297" s="57"/>
      <c r="G297" s="57"/>
      <c r="H297" s="57"/>
      <c r="I297" s="57"/>
      <c r="J297" s="57"/>
      <c r="K297" s="57"/>
      <c r="L297" s="57"/>
      <c r="M297" s="57"/>
      <c r="N297" s="57"/>
      <c r="O297" s="57"/>
      <c r="P297" s="57"/>
      <c r="Q297" s="57"/>
      <c r="R297" s="57"/>
      <c r="S297" s="57"/>
      <c r="T297" s="57"/>
      <c r="U297" s="57"/>
      <c r="V297" s="57"/>
      <c r="W297" s="57"/>
      <c r="X297" s="57"/>
      <c r="Y297" s="57"/>
      <c r="Z297" s="57"/>
      <c r="AA297" s="57"/>
      <c r="AB297" s="57"/>
      <c r="AC297" s="57"/>
      <c r="AD297" s="57"/>
      <c r="AE297" s="57"/>
      <c r="AF297" s="57"/>
      <c r="AG297" s="57"/>
      <c r="AH297" s="57"/>
      <c r="AI297" s="57"/>
      <c r="AJ297" s="57"/>
      <c r="AK297" s="57"/>
      <c r="AL297" s="57"/>
      <c r="AM297" s="57"/>
      <c r="AN297" s="57"/>
      <c r="AO297" s="57"/>
      <c r="AP297" s="57"/>
      <c r="AQ297" s="57"/>
      <c r="AR297" s="57"/>
      <c r="AS297" s="57"/>
      <c r="AT297" s="57"/>
    </row>
    <row r="298" spans="2:46" ht="12" customHeight="1" x14ac:dyDescent="0.2">
      <c r="B298" s="57"/>
      <c r="C298" s="57"/>
      <c r="D298" s="57"/>
      <c r="E298" s="57"/>
      <c r="F298" s="57"/>
      <c r="G298" s="57"/>
      <c r="H298" s="57"/>
      <c r="I298" s="57"/>
      <c r="J298" s="57"/>
      <c r="K298" s="57"/>
      <c r="L298" s="57"/>
      <c r="M298" s="57"/>
      <c r="N298" s="57"/>
      <c r="O298" s="57"/>
      <c r="P298" s="57"/>
      <c r="Q298" s="57"/>
      <c r="R298" s="57"/>
      <c r="S298" s="57"/>
      <c r="T298" s="57"/>
      <c r="U298" s="57"/>
      <c r="V298" s="57"/>
      <c r="W298" s="57"/>
      <c r="X298" s="57"/>
      <c r="Y298" s="57"/>
      <c r="Z298" s="57"/>
      <c r="AA298" s="57"/>
      <c r="AB298" s="57"/>
      <c r="AC298" s="57"/>
      <c r="AD298" s="57"/>
      <c r="AE298" s="57"/>
      <c r="AF298" s="57"/>
      <c r="AG298" s="57"/>
      <c r="AH298" s="57"/>
      <c r="AI298" s="57"/>
      <c r="AJ298" s="57"/>
      <c r="AK298" s="57"/>
      <c r="AL298" s="57"/>
      <c r="AM298" s="57"/>
      <c r="AN298" s="57"/>
      <c r="AO298" s="57"/>
      <c r="AP298" s="57"/>
      <c r="AQ298" s="57"/>
      <c r="AR298" s="57"/>
      <c r="AS298" s="57"/>
      <c r="AT298" s="57"/>
    </row>
    <row r="299" spans="2:46" ht="12" customHeight="1" x14ac:dyDescent="0.2">
      <c r="B299" s="57"/>
      <c r="C299" s="57"/>
      <c r="D299" s="57"/>
      <c r="E299" s="57"/>
      <c r="F299" s="57"/>
      <c r="G299" s="57"/>
      <c r="H299" s="57"/>
      <c r="I299" s="57"/>
      <c r="J299" s="57"/>
      <c r="K299" s="57"/>
      <c r="L299" s="57"/>
      <c r="M299" s="57"/>
      <c r="N299" s="57"/>
      <c r="O299" s="57"/>
      <c r="P299" s="57"/>
      <c r="Q299" s="57"/>
      <c r="R299" s="57"/>
      <c r="S299" s="57"/>
      <c r="T299" s="57"/>
      <c r="U299" s="57"/>
      <c r="V299" s="57"/>
      <c r="W299" s="57"/>
      <c r="X299" s="57"/>
      <c r="Y299" s="57"/>
      <c r="Z299" s="57"/>
      <c r="AA299" s="57"/>
      <c r="AB299" s="57"/>
      <c r="AC299" s="57"/>
      <c r="AD299" s="57"/>
      <c r="AE299" s="57"/>
      <c r="AF299" s="57"/>
      <c r="AG299" s="57"/>
      <c r="AH299" s="57"/>
      <c r="AI299" s="57"/>
      <c r="AJ299" s="57"/>
      <c r="AK299" s="57"/>
      <c r="AL299" s="57"/>
      <c r="AM299" s="57"/>
      <c r="AN299" s="57"/>
      <c r="AO299" s="57"/>
      <c r="AP299" s="57"/>
      <c r="AQ299" s="57"/>
      <c r="AR299" s="57"/>
      <c r="AS299" s="57"/>
      <c r="AT299" s="57"/>
    </row>
    <row r="300" spans="2:46" ht="12" customHeight="1" x14ac:dyDescent="0.2">
      <c r="B300" s="57"/>
      <c r="C300" s="57"/>
      <c r="D300" s="57"/>
      <c r="E300" s="57"/>
      <c r="F300" s="57"/>
      <c r="G300" s="57"/>
      <c r="H300" s="57"/>
      <c r="I300" s="57"/>
      <c r="J300" s="57"/>
      <c r="K300" s="57"/>
      <c r="L300" s="57"/>
      <c r="M300" s="57"/>
      <c r="N300" s="57"/>
      <c r="O300" s="57"/>
      <c r="P300" s="57"/>
      <c r="Q300" s="57"/>
      <c r="R300" s="57"/>
      <c r="S300" s="57"/>
      <c r="T300" s="57"/>
      <c r="U300" s="57"/>
      <c r="V300" s="57"/>
      <c r="W300" s="57"/>
      <c r="X300" s="57"/>
      <c r="Y300" s="57"/>
      <c r="Z300" s="57"/>
      <c r="AA300" s="57"/>
      <c r="AB300" s="57"/>
      <c r="AC300" s="57"/>
      <c r="AD300" s="57"/>
      <c r="AE300" s="57"/>
      <c r="AF300" s="57"/>
      <c r="AG300" s="57"/>
      <c r="AH300" s="57"/>
      <c r="AI300" s="57"/>
      <c r="AJ300" s="57"/>
      <c r="AK300" s="57"/>
      <c r="AL300" s="57"/>
      <c r="AM300" s="57"/>
      <c r="AN300" s="57"/>
      <c r="AO300" s="57"/>
      <c r="AP300" s="57"/>
      <c r="AQ300" s="57"/>
      <c r="AR300" s="57"/>
      <c r="AS300" s="57"/>
      <c r="AT300" s="57"/>
    </row>
    <row r="301" spans="2:46" ht="12" customHeight="1" x14ac:dyDescent="0.2">
      <c r="B301" s="57"/>
      <c r="C301" s="57"/>
      <c r="D301" s="57"/>
      <c r="E301" s="57"/>
      <c r="F301" s="57"/>
      <c r="G301" s="57"/>
      <c r="H301" s="57"/>
      <c r="I301" s="57"/>
      <c r="J301" s="57"/>
      <c r="K301" s="57"/>
      <c r="L301" s="57"/>
      <c r="M301" s="57"/>
      <c r="N301" s="57"/>
      <c r="O301" s="57"/>
      <c r="P301" s="57"/>
      <c r="Q301" s="57"/>
      <c r="R301" s="57"/>
      <c r="S301" s="57"/>
      <c r="T301" s="57"/>
      <c r="U301" s="57"/>
      <c r="V301" s="57"/>
      <c r="W301" s="57"/>
      <c r="X301" s="57"/>
      <c r="Y301" s="57"/>
      <c r="Z301" s="57"/>
      <c r="AA301" s="57"/>
      <c r="AB301" s="57"/>
      <c r="AC301" s="57"/>
      <c r="AD301" s="57"/>
      <c r="AE301" s="57"/>
      <c r="AF301" s="57"/>
      <c r="AG301" s="57"/>
      <c r="AH301" s="57"/>
      <c r="AI301" s="57"/>
      <c r="AJ301" s="57"/>
      <c r="AK301" s="57"/>
      <c r="AL301" s="57"/>
      <c r="AM301" s="57"/>
      <c r="AN301" s="57"/>
      <c r="AO301" s="57"/>
      <c r="AP301" s="57"/>
      <c r="AQ301" s="57"/>
      <c r="AR301" s="57"/>
      <c r="AS301" s="57"/>
      <c r="AT301" s="57"/>
    </row>
    <row r="302" spans="2:46" ht="12" customHeight="1" x14ac:dyDescent="0.2"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  <c r="AA302" s="57"/>
      <c r="AB302" s="57"/>
      <c r="AC302" s="57"/>
      <c r="AD302" s="57"/>
      <c r="AE302" s="57"/>
      <c r="AF302" s="57"/>
      <c r="AG302" s="57"/>
      <c r="AH302" s="57"/>
      <c r="AI302" s="57"/>
      <c r="AJ302" s="57"/>
      <c r="AK302" s="57"/>
      <c r="AL302" s="57"/>
      <c r="AM302" s="57"/>
      <c r="AN302" s="57"/>
      <c r="AO302" s="57"/>
      <c r="AP302" s="57"/>
      <c r="AQ302" s="57"/>
      <c r="AR302" s="57"/>
      <c r="AS302" s="57"/>
      <c r="AT302" s="57"/>
    </row>
    <row r="303" spans="2:46" ht="12" customHeight="1" x14ac:dyDescent="0.2">
      <c r="B303" s="57"/>
      <c r="C303" s="57"/>
      <c r="D303" s="57"/>
      <c r="E303" s="57"/>
      <c r="F303" s="57"/>
      <c r="G303" s="57"/>
      <c r="H303" s="57"/>
      <c r="I303" s="57"/>
      <c r="J303" s="57"/>
      <c r="K303" s="57"/>
      <c r="L303" s="57"/>
      <c r="M303" s="57"/>
      <c r="N303" s="57"/>
      <c r="O303" s="57"/>
      <c r="P303" s="57"/>
      <c r="Q303" s="57"/>
      <c r="R303" s="57"/>
      <c r="S303" s="57"/>
      <c r="T303" s="57"/>
      <c r="U303" s="57"/>
      <c r="V303" s="57"/>
      <c r="W303" s="57"/>
      <c r="X303" s="57"/>
      <c r="Y303" s="57"/>
      <c r="Z303" s="57"/>
      <c r="AA303" s="57"/>
      <c r="AB303" s="57"/>
      <c r="AC303" s="57"/>
      <c r="AD303" s="57"/>
      <c r="AE303" s="57"/>
      <c r="AF303" s="57"/>
      <c r="AG303" s="57"/>
      <c r="AH303" s="57"/>
      <c r="AI303" s="57"/>
      <c r="AJ303" s="57"/>
      <c r="AK303" s="57"/>
      <c r="AL303" s="57"/>
      <c r="AM303" s="57"/>
      <c r="AN303" s="57"/>
      <c r="AO303" s="57"/>
      <c r="AP303" s="57"/>
      <c r="AQ303" s="57"/>
      <c r="AR303" s="57"/>
      <c r="AS303" s="57"/>
      <c r="AT303" s="57"/>
    </row>
    <row r="304" spans="2:46" ht="12" customHeight="1" x14ac:dyDescent="0.2">
      <c r="B304" s="57"/>
      <c r="C304" s="57"/>
      <c r="D304" s="57"/>
      <c r="E304" s="57"/>
      <c r="F304" s="57"/>
      <c r="G304" s="57"/>
      <c r="H304" s="57"/>
      <c r="I304" s="57"/>
      <c r="J304" s="57"/>
      <c r="K304" s="57"/>
      <c r="L304" s="57"/>
      <c r="M304" s="57"/>
      <c r="N304" s="57"/>
      <c r="O304" s="57"/>
      <c r="P304" s="57"/>
      <c r="Q304" s="57"/>
      <c r="R304" s="57"/>
      <c r="S304" s="57"/>
      <c r="T304" s="57"/>
      <c r="U304" s="57"/>
      <c r="V304" s="57"/>
      <c r="W304" s="57"/>
      <c r="X304" s="57"/>
      <c r="Y304" s="57"/>
      <c r="Z304" s="57"/>
      <c r="AA304" s="57"/>
      <c r="AB304" s="57"/>
      <c r="AC304" s="57"/>
      <c r="AD304" s="57"/>
      <c r="AE304" s="57"/>
      <c r="AF304" s="57"/>
      <c r="AG304" s="57"/>
      <c r="AH304" s="57"/>
      <c r="AI304" s="57"/>
      <c r="AJ304" s="57"/>
      <c r="AK304" s="57"/>
      <c r="AL304" s="57"/>
      <c r="AM304" s="57"/>
      <c r="AN304" s="57"/>
      <c r="AO304" s="57"/>
      <c r="AP304" s="57"/>
      <c r="AQ304" s="57"/>
      <c r="AR304" s="57"/>
      <c r="AS304" s="57"/>
      <c r="AT304" s="57"/>
    </row>
    <row r="305" spans="2:46" ht="12" customHeight="1" x14ac:dyDescent="0.2">
      <c r="B305" s="57"/>
      <c r="C305" s="57"/>
      <c r="D305" s="57"/>
      <c r="E305" s="57"/>
      <c r="F305" s="57"/>
      <c r="G305" s="57"/>
      <c r="H305" s="57"/>
      <c r="I305" s="57"/>
      <c r="J305" s="57"/>
      <c r="K305" s="57"/>
      <c r="L305" s="57"/>
      <c r="M305" s="57"/>
      <c r="N305" s="57"/>
      <c r="O305" s="57"/>
      <c r="P305" s="57"/>
      <c r="Q305" s="57"/>
      <c r="R305" s="57"/>
      <c r="S305" s="57"/>
      <c r="T305" s="57"/>
      <c r="U305" s="57"/>
      <c r="V305" s="57"/>
      <c r="W305" s="57"/>
      <c r="X305" s="57"/>
      <c r="Y305" s="57"/>
      <c r="Z305" s="57"/>
      <c r="AA305" s="57"/>
      <c r="AB305" s="57"/>
      <c r="AC305" s="57"/>
      <c r="AD305" s="57"/>
      <c r="AE305" s="57"/>
      <c r="AF305" s="57"/>
      <c r="AG305" s="57"/>
      <c r="AH305" s="57"/>
      <c r="AI305" s="57"/>
      <c r="AJ305" s="57"/>
      <c r="AK305" s="57"/>
      <c r="AL305" s="57"/>
      <c r="AM305" s="57"/>
      <c r="AN305" s="57"/>
      <c r="AO305" s="57"/>
      <c r="AP305" s="57"/>
      <c r="AQ305" s="57"/>
      <c r="AR305" s="57"/>
      <c r="AS305" s="57"/>
      <c r="AT305" s="57"/>
    </row>
    <row r="306" spans="2:46" ht="12" customHeight="1" x14ac:dyDescent="0.2">
      <c r="B306" s="57"/>
      <c r="C306" s="57"/>
      <c r="D306" s="57"/>
      <c r="E306" s="57"/>
      <c r="F306" s="57"/>
      <c r="G306" s="57"/>
      <c r="H306" s="57"/>
      <c r="I306" s="57"/>
      <c r="J306" s="57"/>
      <c r="K306" s="57"/>
      <c r="L306" s="57"/>
      <c r="M306" s="57"/>
      <c r="N306" s="57"/>
      <c r="O306" s="57"/>
      <c r="P306" s="57"/>
      <c r="Q306" s="57"/>
      <c r="R306" s="57"/>
      <c r="S306" s="57"/>
      <c r="T306" s="57"/>
      <c r="U306" s="57"/>
      <c r="V306" s="57"/>
      <c r="W306" s="57"/>
      <c r="X306" s="57"/>
      <c r="Y306" s="57"/>
      <c r="Z306" s="57"/>
      <c r="AA306" s="57"/>
      <c r="AB306" s="57"/>
      <c r="AC306" s="57"/>
      <c r="AD306" s="57"/>
      <c r="AE306" s="57"/>
      <c r="AF306" s="57"/>
      <c r="AG306" s="57"/>
      <c r="AH306" s="57"/>
      <c r="AI306" s="57"/>
      <c r="AJ306" s="57"/>
      <c r="AK306" s="57"/>
      <c r="AL306" s="57"/>
      <c r="AM306" s="57"/>
      <c r="AN306" s="57"/>
      <c r="AO306" s="57"/>
      <c r="AP306" s="57"/>
      <c r="AQ306" s="57"/>
      <c r="AR306" s="57"/>
      <c r="AS306" s="57"/>
      <c r="AT306" s="57"/>
    </row>
    <row r="307" spans="2:46" ht="12" customHeight="1" x14ac:dyDescent="0.2">
      <c r="B307" s="57"/>
      <c r="C307" s="57"/>
      <c r="D307" s="57"/>
      <c r="E307" s="57"/>
      <c r="F307" s="57"/>
      <c r="G307" s="57"/>
      <c r="H307" s="57"/>
      <c r="I307" s="57"/>
      <c r="J307" s="57"/>
      <c r="K307" s="57"/>
      <c r="L307" s="57"/>
      <c r="M307" s="57"/>
      <c r="N307" s="57"/>
      <c r="O307" s="57"/>
      <c r="P307" s="57"/>
      <c r="Q307" s="57"/>
      <c r="R307" s="57"/>
      <c r="S307" s="57"/>
      <c r="T307" s="57"/>
      <c r="U307" s="57"/>
      <c r="V307" s="57"/>
      <c r="W307" s="57"/>
      <c r="X307" s="57"/>
      <c r="Y307" s="57"/>
      <c r="Z307" s="57"/>
      <c r="AA307" s="57"/>
      <c r="AB307" s="57"/>
      <c r="AC307" s="57"/>
      <c r="AD307" s="57"/>
      <c r="AE307" s="57"/>
      <c r="AF307" s="57"/>
      <c r="AG307" s="57"/>
      <c r="AH307" s="57"/>
      <c r="AI307" s="57"/>
      <c r="AJ307" s="57"/>
      <c r="AK307" s="57"/>
      <c r="AL307" s="57"/>
      <c r="AM307" s="57"/>
      <c r="AN307" s="57"/>
      <c r="AO307" s="57"/>
      <c r="AP307" s="57"/>
      <c r="AQ307" s="57"/>
      <c r="AR307" s="57"/>
      <c r="AS307" s="57"/>
      <c r="AT307" s="57"/>
    </row>
    <row r="308" spans="2:46" ht="12" customHeight="1" x14ac:dyDescent="0.2">
      <c r="B308" s="57"/>
      <c r="C308" s="57"/>
      <c r="D308" s="57"/>
      <c r="E308" s="57"/>
      <c r="F308" s="57"/>
      <c r="G308" s="57"/>
      <c r="H308" s="57"/>
      <c r="I308" s="57"/>
      <c r="J308" s="57"/>
      <c r="K308" s="57"/>
      <c r="L308" s="57"/>
      <c r="M308" s="57"/>
      <c r="N308" s="57"/>
      <c r="O308" s="57"/>
      <c r="P308" s="57"/>
      <c r="Q308" s="57"/>
      <c r="R308" s="57"/>
      <c r="S308" s="57"/>
      <c r="T308" s="57"/>
      <c r="U308" s="57"/>
      <c r="V308" s="57"/>
      <c r="W308" s="57"/>
      <c r="X308" s="57"/>
      <c r="Y308" s="57"/>
      <c r="Z308" s="57"/>
      <c r="AA308" s="57"/>
      <c r="AB308" s="57"/>
      <c r="AC308" s="57"/>
      <c r="AD308" s="57"/>
      <c r="AE308" s="57"/>
      <c r="AF308" s="57"/>
      <c r="AG308" s="57"/>
      <c r="AH308" s="57"/>
      <c r="AI308" s="57"/>
      <c r="AJ308" s="57"/>
      <c r="AK308" s="57"/>
      <c r="AL308" s="57"/>
      <c r="AM308" s="57"/>
      <c r="AN308" s="57"/>
      <c r="AO308" s="57"/>
      <c r="AP308" s="57"/>
      <c r="AQ308" s="57"/>
      <c r="AR308" s="57"/>
      <c r="AS308" s="57"/>
      <c r="AT308" s="57"/>
    </row>
    <row r="309" spans="2:46" ht="12" customHeight="1" x14ac:dyDescent="0.2">
      <c r="B309" s="57"/>
      <c r="C309" s="57"/>
      <c r="D309" s="57"/>
      <c r="E309" s="57"/>
      <c r="F309" s="57"/>
      <c r="G309" s="57"/>
      <c r="H309" s="57"/>
      <c r="I309" s="57"/>
      <c r="J309" s="57"/>
      <c r="K309" s="57"/>
      <c r="L309" s="57"/>
      <c r="M309" s="57"/>
      <c r="N309" s="57"/>
      <c r="O309" s="57"/>
      <c r="P309" s="57"/>
      <c r="Q309" s="57"/>
      <c r="R309" s="57"/>
      <c r="S309" s="57"/>
      <c r="T309" s="57"/>
      <c r="U309" s="57"/>
      <c r="V309" s="57"/>
      <c r="W309" s="57"/>
      <c r="X309" s="57"/>
      <c r="Y309" s="57"/>
      <c r="Z309" s="57"/>
      <c r="AA309" s="57"/>
      <c r="AB309" s="57"/>
      <c r="AC309" s="57"/>
      <c r="AD309" s="57"/>
      <c r="AE309" s="57"/>
      <c r="AF309" s="57"/>
      <c r="AG309" s="57"/>
      <c r="AH309" s="57"/>
      <c r="AI309" s="57"/>
      <c r="AJ309" s="57"/>
      <c r="AK309" s="57"/>
      <c r="AL309" s="57"/>
      <c r="AM309" s="57"/>
      <c r="AN309" s="57"/>
      <c r="AO309" s="57"/>
      <c r="AP309" s="57"/>
      <c r="AQ309" s="57"/>
      <c r="AR309" s="57"/>
      <c r="AS309" s="57"/>
      <c r="AT309" s="57"/>
    </row>
    <row r="310" spans="2:46" ht="12" customHeight="1" x14ac:dyDescent="0.2">
      <c r="B310" s="57"/>
      <c r="C310" s="57"/>
      <c r="D310" s="57"/>
      <c r="E310" s="57"/>
      <c r="F310" s="57"/>
      <c r="G310" s="57"/>
      <c r="H310" s="57"/>
      <c r="I310" s="57"/>
      <c r="J310" s="57"/>
      <c r="K310" s="57"/>
      <c r="L310" s="57"/>
      <c r="M310" s="57"/>
      <c r="N310" s="57"/>
      <c r="O310" s="57"/>
      <c r="P310" s="57"/>
      <c r="Q310" s="57"/>
      <c r="R310" s="57"/>
      <c r="S310" s="57"/>
      <c r="T310" s="57"/>
      <c r="U310" s="57"/>
      <c r="V310" s="57"/>
      <c r="W310" s="57"/>
      <c r="X310" s="57"/>
      <c r="Y310" s="57"/>
      <c r="Z310" s="57"/>
      <c r="AA310" s="57"/>
      <c r="AB310" s="57"/>
      <c r="AC310" s="57"/>
      <c r="AD310" s="57"/>
      <c r="AE310" s="57"/>
      <c r="AF310" s="57"/>
      <c r="AG310" s="57"/>
      <c r="AH310" s="57"/>
      <c r="AI310" s="57"/>
      <c r="AJ310" s="57"/>
      <c r="AK310" s="57"/>
      <c r="AL310" s="57"/>
      <c r="AM310" s="57"/>
      <c r="AN310" s="57"/>
      <c r="AO310" s="57"/>
      <c r="AP310" s="57"/>
      <c r="AQ310" s="57"/>
      <c r="AR310" s="57"/>
      <c r="AS310" s="57"/>
      <c r="AT310" s="57"/>
    </row>
    <row r="311" spans="2:46" ht="12" customHeight="1" x14ac:dyDescent="0.2">
      <c r="B311" s="57"/>
      <c r="C311" s="57"/>
      <c r="D311" s="57"/>
      <c r="E311" s="57"/>
      <c r="F311" s="57"/>
      <c r="G311" s="57"/>
      <c r="H311" s="57"/>
      <c r="I311" s="57"/>
      <c r="J311" s="57"/>
      <c r="K311" s="57"/>
      <c r="L311" s="57"/>
      <c r="M311" s="57"/>
      <c r="N311" s="57"/>
      <c r="O311" s="57"/>
      <c r="P311" s="57"/>
      <c r="Q311" s="57"/>
      <c r="R311" s="57"/>
      <c r="S311" s="57"/>
      <c r="T311" s="57"/>
      <c r="U311" s="57"/>
      <c r="V311" s="57"/>
      <c r="W311" s="57"/>
      <c r="X311" s="57"/>
      <c r="Y311" s="57"/>
      <c r="Z311" s="57"/>
      <c r="AA311" s="57"/>
      <c r="AB311" s="57"/>
      <c r="AC311" s="57"/>
      <c r="AD311" s="57"/>
      <c r="AE311" s="57"/>
      <c r="AF311" s="57"/>
      <c r="AG311" s="57"/>
      <c r="AH311" s="57"/>
      <c r="AI311" s="57"/>
      <c r="AJ311" s="57"/>
      <c r="AK311" s="57"/>
      <c r="AL311" s="57"/>
      <c r="AM311" s="57"/>
      <c r="AN311" s="57"/>
      <c r="AO311" s="57"/>
      <c r="AP311" s="57"/>
      <c r="AQ311" s="57"/>
      <c r="AR311" s="57"/>
      <c r="AS311" s="57"/>
      <c r="AT311" s="57"/>
    </row>
    <row r="312" spans="2:46" ht="12" customHeight="1" x14ac:dyDescent="0.2">
      <c r="B312" s="57"/>
      <c r="C312" s="57"/>
      <c r="D312" s="57"/>
      <c r="E312" s="57"/>
      <c r="F312" s="57"/>
      <c r="G312" s="57"/>
      <c r="H312" s="57"/>
      <c r="I312" s="57"/>
      <c r="J312" s="57"/>
      <c r="K312" s="57"/>
      <c r="L312" s="57"/>
      <c r="M312" s="57"/>
      <c r="N312" s="57"/>
      <c r="O312" s="57"/>
      <c r="P312" s="57"/>
      <c r="Q312" s="57"/>
      <c r="R312" s="57"/>
      <c r="S312" s="57"/>
      <c r="T312" s="57"/>
      <c r="U312" s="57"/>
      <c r="V312" s="57"/>
      <c r="W312" s="57"/>
      <c r="X312" s="57"/>
      <c r="Y312" s="57"/>
      <c r="Z312" s="57"/>
      <c r="AA312" s="57"/>
      <c r="AB312" s="57"/>
      <c r="AC312" s="57"/>
      <c r="AD312" s="57"/>
      <c r="AE312" s="57"/>
      <c r="AF312" s="57"/>
      <c r="AG312" s="57"/>
      <c r="AH312" s="57"/>
      <c r="AI312" s="57"/>
      <c r="AJ312" s="57"/>
      <c r="AK312" s="57"/>
      <c r="AL312" s="57"/>
      <c r="AM312" s="57"/>
      <c r="AN312" s="57"/>
      <c r="AO312" s="57"/>
      <c r="AP312" s="57"/>
      <c r="AQ312" s="57"/>
      <c r="AR312" s="57"/>
      <c r="AS312" s="57"/>
      <c r="AT312" s="57"/>
    </row>
    <row r="313" spans="2:46" ht="12" customHeight="1" x14ac:dyDescent="0.2">
      <c r="B313" s="57"/>
      <c r="C313" s="57"/>
      <c r="D313" s="57"/>
      <c r="E313" s="57"/>
      <c r="F313" s="57"/>
      <c r="G313" s="57"/>
      <c r="H313" s="57"/>
      <c r="I313" s="57"/>
      <c r="J313" s="57"/>
      <c r="K313" s="57"/>
      <c r="L313" s="57"/>
      <c r="M313" s="57"/>
      <c r="N313" s="57"/>
      <c r="O313" s="57"/>
      <c r="P313" s="57"/>
      <c r="Q313" s="57"/>
      <c r="R313" s="57"/>
      <c r="S313" s="57"/>
      <c r="T313" s="57"/>
      <c r="U313" s="57"/>
      <c r="V313" s="57"/>
      <c r="W313" s="57"/>
      <c r="X313" s="57"/>
      <c r="Y313" s="57"/>
      <c r="Z313" s="57"/>
      <c r="AA313" s="57"/>
      <c r="AB313" s="57"/>
      <c r="AC313" s="57"/>
      <c r="AD313" s="57"/>
      <c r="AE313" s="57"/>
      <c r="AF313" s="57"/>
      <c r="AG313" s="57"/>
      <c r="AH313" s="57"/>
      <c r="AI313" s="57"/>
      <c r="AJ313" s="57"/>
      <c r="AK313" s="57"/>
      <c r="AL313" s="57"/>
      <c r="AM313" s="57"/>
      <c r="AN313" s="57"/>
      <c r="AO313" s="57"/>
      <c r="AP313" s="57"/>
      <c r="AQ313" s="57"/>
      <c r="AR313" s="57"/>
      <c r="AS313" s="57"/>
      <c r="AT313" s="57"/>
    </row>
    <row r="314" spans="2:46" ht="12" customHeight="1" x14ac:dyDescent="0.2">
      <c r="B314" s="57"/>
      <c r="C314" s="57"/>
      <c r="D314" s="57"/>
      <c r="E314" s="57"/>
      <c r="F314" s="57"/>
      <c r="G314" s="57"/>
      <c r="H314" s="57"/>
      <c r="I314" s="57"/>
      <c r="J314" s="57"/>
      <c r="K314" s="57"/>
      <c r="L314" s="57"/>
      <c r="M314" s="57"/>
      <c r="N314" s="57"/>
      <c r="O314" s="57"/>
      <c r="P314" s="57"/>
      <c r="Q314" s="57"/>
      <c r="R314" s="57"/>
      <c r="S314" s="57"/>
      <c r="T314" s="57"/>
      <c r="U314" s="57"/>
      <c r="V314" s="57"/>
      <c r="W314" s="57"/>
      <c r="X314" s="57"/>
      <c r="Y314" s="57"/>
      <c r="Z314" s="57"/>
      <c r="AA314" s="57"/>
      <c r="AB314" s="57"/>
      <c r="AC314" s="57"/>
      <c r="AD314" s="57"/>
      <c r="AE314" s="57"/>
      <c r="AF314" s="57"/>
      <c r="AG314" s="57"/>
      <c r="AH314" s="57"/>
      <c r="AI314" s="57"/>
      <c r="AJ314" s="57"/>
      <c r="AK314" s="57"/>
      <c r="AL314" s="57"/>
      <c r="AM314" s="57"/>
      <c r="AN314" s="57"/>
      <c r="AO314" s="57"/>
      <c r="AP314" s="57"/>
      <c r="AQ314" s="57"/>
      <c r="AR314" s="57"/>
      <c r="AS314" s="57"/>
      <c r="AT314" s="57"/>
    </row>
    <row r="315" spans="2:46" ht="12" customHeight="1" x14ac:dyDescent="0.2">
      <c r="B315" s="57"/>
      <c r="C315" s="57"/>
      <c r="D315" s="57"/>
      <c r="E315" s="57"/>
      <c r="F315" s="57"/>
      <c r="G315" s="57"/>
      <c r="H315" s="57"/>
      <c r="I315" s="57"/>
      <c r="J315" s="57"/>
      <c r="K315" s="57"/>
      <c r="L315" s="57"/>
      <c r="M315" s="57"/>
      <c r="N315" s="57"/>
      <c r="O315" s="57"/>
      <c r="P315" s="57"/>
      <c r="Q315" s="57"/>
      <c r="R315" s="57"/>
      <c r="S315" s="57"/>
      <c r="T315" s="57"/>
      <c r="U315" s="57"/>
      <c r="V315" s="57"/>
      <c r="W315" s="57"/>
      <c r="X315" s="57"/>
      <c r="Y315" s="57"/>
      <c r="Z315" s="57"/>
      <c r="AA315" s="57"/>
      <c r="AB315" s="57"/>
      <c r="AC315" s="57"/>
      <c r="AD315" s="57"/>
      <c r="AE315" s="57"/>
      <c r="AF315" s="57"/>
      <c r="AG315" s="57"/>
      <c r="AH315" s="57"/>
      <c r="AI315" s="57"/>
      <c r="AJ315" s="57"/>
      <c r="AK315" s="57"/>
      <c r="AL315" s="57"/>
      <c r="AM315" s="57"/>
      <c r="AN315" s="57"/>
      <c r="AO315" s="57"/>
      <c r="AP315" s="57"/>
      <c r="AQ315" s="57"/>
      <c r="AR315" s="57"/>
      <c r="AS315" s="57"/>
      <c r="AT315" s="57"/>
    </row>
    <row r="316" spans="2:46" ht="12" customHeight="1" x14ac:dyDescent="0.2">
      <c r="B316" s="57"/>
      <c r="C316" s="57"/>
      <c r="D316" s="57"/>
      <c r="E316" s="57"/>
      <c r="F316" s="57"/>
      <c r="G316" s="57"/>
      <c r="H316" s="57"/>
      <c r="I316" s="57"/>
      <c r="J316" s="57"/>
      <c r="K316" s="57"/>
      <c r="L316" s="57"/>
      <c r="M316" s="57"/>
      <c r="N316" s="57"/>
      <c r="O316" s="57"/>
      <c r="P316" s="57"/>
      <c r="Q316" s="57"/>
      <c r="R316" s="57"/>
      <c r="S316" s="57"/>
      <c r="T316" s="57"/>
      <c r="U316" s="57"/>
      <c r="V316" s="57"/>
      <c r="W316" s="57"/>
      <c r="X316" s="57"/>
      <c r="Y316" s="57"/>
      <c r="Z316" s="57"/>
      <c r="AA316" s="57"/>
      <c r="AB316" s="57"/>
      <c r="AC316" s="57"/>
      <c r="AD316" s="57"/>
      <c r="AE316" s="57"/>
      <c r="AF316" s="57"/>
      <c r="AG316" s="57"/>
      <c r="AH316" s="57"/>
      <c r="AI316" s="57"/>
      <c r="AJ316" s="57"/>
      <c r="AK316" s="57"/>
      <c r="AL316" s="57"/>
      <c r="AM316" s="57"/>
      <c r="AN316" s="57"/>
      <c r="AO316" s="57"/>
      <c r="AP316" s="57"/>
      <c r="AQ316" s="57"/>
      <c r="AR316" s="57"/>
      <c r="AS316" s="57"/>
      <c r="AT316" s="57"/>
    </row>
    <row r="317" spans="2:46" ht="12" customHeight="1" x14ac:dyDescent="0.2">
      <c r="B317" s="57"/>
      <c r="C317" s="57"/>
      <c r="D317" s="57"/>
      <c r="E317" s="57"/>
      <c r="F317" s="57"/>
      <c r="G317" s="57"/>
      <c r="H317" s="57"/>
      <c r="I317" s="57"/>
      <c r="J317" s="57"/>
      <c r="K317" s="57"/>
      <c r="L317" s="57"/>
      <c r="M317" s="57"/>
      <c r="N317" s="57"/>
      <c r="O317" s="57"/>
      <c r="P317" s="57"/>
      <c r="Q317" s="57"/>
      <c r="R317" s="57"/>
      <c r="S317" s="57"/>
      <c r="T317" s="57"/>
      <c r="U317" s="57"/>
      <c r="V317" s="57"/>
      <c r="W317" s="57"/>
      <c r="X317" s="57"/>
      <c r="Y317" s="57"/>
      <c r="Z317" s="57"/>
      <c r="AA317" s="57"/>
      <c r="AB317" s="57"/>
      <c r="AC317" s="57"/>
      <c r="AD317" s="57"/>
      <c r="AE317" s="57"/>
      <c r="AF317" s="57"/>
      <c r="AG317" s="57"/>
      <c r="AH317" s="57"/>
      <c r="AI317" s="57"/>
      <c r="AJ317" s="57"/>
      <c r="AK317" s="57"/>
      <c r="AL317" s="57"/>
      <c r="AM317" s="57"/>
      <c r="AN317" s="57"/>
      <c r="AO317" s="57"/>
      <c r="AP317" s="57"/>
      <c r="AQ317" s="57"/>
      <c r="AR317" s="57"/>
      <c r="AS317" s="57"/>
      <c r="AT317" s="57"/>
    </row>
    <row r="318" spans="2:46" ht="12" customHeight="1" x14ac:dyDescent="0.2">
      <c r="B318" s="57"/>
      <c r="C318" s="57"/>
      <c r="D318" s="57"/>
      <c r="E318" s="57"/>
      <c r="F318" s="57"/>
      <c r="G318" s="57"/>
      <c r="H318" s="57"/>
      <c r="I318" s="57"/>
      <c r="J318" s="57"/>
      <c r="K318" s="57"/>
      <c r="L318" s="57"/>
      <c r="M318" s="57"/>
      <c r="N318" s="57"/>
      <c r="O318" s="57"/>
      <c r="P318" s="57"/>
      <c r="Q318" s="57"/>
      <c r="R318" s="57"/>
      <c r="S318" s="57"/>
      <c r="T318" s="57"/>
      <c r="U318" s="57"/>
      <c r="V318" s="57"/>
      <c r="W318" s="57"/>
      <c r="X318" s="57"/>
      <c r="Y318" s="57"/>
      <c r="Z318" s="57"/>
      <c r="AA318" s="57"/>
      <c r="AB318" s="57"/>
      <c r="AC318" s="57"/>
      <c r="AD318" s="57"/>
      <c r="AE318" s="57"/>
      <c r="AF318" s="57"/>
      <c r="AG318" s="57"/>
      <c r="AH318" s="57"/>
      <c r="AI318" s="57"/>
      <c r="AJ318" s="57"/>
      <c r="AK318" s="57"/>
      <c r="AL318" s="57"/>
      <c r="AM318" s="57"/>
      <c r="AN318" s="57"/>
      <c r="AO318" s="57"/>
      <c r="AP318" s="57"/>
      <c r="AQ318" s="57"/>
      <c r="AR318" s="57"/>
      <c r="AS318" s="57"/>
      <c r="AT318" s="57"/>
    </row>
    <row r="319" spans="2:46" ht="12" customHeight="1" x14ac:dyDescent="0.2">
      <c r="B319" s="57"/>
      <c r="C319" s="57"/>
      <c r="D319" s="57"/>
      <c r="E319" s="57"/>
      <c r="F319" s="57"/>
      <c r="G319" s="57"/>
      <c r="H319" s="57"/>
      <c r="I319" s="57"/>
      <c r="J319" s="57"/>
      <c r="K319" s="57"/>
      <c r="L319" s="57"/>
      <c r="M319" s="57"/>
      <c r="N319" s="57"/>
      <c r="O319" s="57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</row>
    <row r="320" spans="2:46" ht="12" customHeight="1" x14ac:dyDescent="0.2">
      <c r="B320" s="57"/>
      <c r="C320" s="57"/>
      <c r="D320" s="57"/>
      <c r="E320" s="57"/>
      <c r="F320" s="57"/>
      <c r="G320" s="57"/>
      <c r="H320" s="57"/>
      <c r="I320" s="57"/>
      <c r="J320" s="57"/>
      <c r="K320" s="57"/>
      <c r="L320" s="57"/>
      <c r="M320" s="57"/>
      <c r="N320" s="57"/>
      <c r="O320" s="57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</row>
    <row r="321" spans="2:46" ht="12" customHeight="1" x14ac:dyDescent="0.2">
      <c r="B321" s="57"/>
      <c r="C321" s="57"/>
      <c r="D321" s="57"/>
      <c r="E321" s="57"/>
      <c r="F321" s="57"/>
      <c r="G321" s="57"/>
      <c r="H321" s="57"/>
      <c r="I321" s="57"/>
      <c r="J321" s="57"/>
      <c r="K321" s="57"/>
      <c r="L321" s="57"/>
      <c r="M321" s="57"/>
      <c r="N321" s="57"/>
      <c r="O321" s="57"/>
      <c r="P321" s="57"/>
      <c r="Q321" s="57"/>
      <c r="R321" s="57"/>
      <c r="S321" s="57"/>
      <c r="T321" s="57"/>
      <c r="U321" s="57"/>
      <c r="V321" s="57"/>
      <c r="W321" s="57"/>
      <c r="X321" s="57"/>
      <c r="Y321" s="57"/>
      <c r="Z321" s="57"/>
      <c r="AA321" s="57"/>
      <c r="AB321" s="57"/>
      <c r="AC321" s="57"/>
      <c r="AD321" s="57"/>
      <c r="AE321" s="57"/>
      <c r="AF321" s="57"/>
      <c r="AG321" s="57"/>
      <c r="AH321" s="57"/>
      <c r="AI321" s="57"/>
      <c r="AJ321" s="57"/>
      <c r="AK321" s="57"/>
      <c r="AL321" s="57"/>
      <c r="AM321" s="57"/>
      <c r="AN321" s="57"/>
      <c r="AO321" s="57"/>
      <c r="AP321" s="57"/>
      <c r="AQ321" s="57"/>
      <c r="AR321" s="57"/>
      <c r="AS321" s="57"/>
      <c r="AT321" s="57"/>
    </row>
    <row r="322" spans="2:46" ht="12" customHeight="1" x14ac:dyDescent="0.2">
      <c r="B322" s="57"/>
      <c r="C322" s="57"/>
      <c r="D322" s="57"/>
      <c r="E322" s="57"/>
      <c r="F322" s="57"/>
      <c r="G322" s="57"/>
      <c r="H322" s="57"/>
      <c r="I322" s="57"/>
      <c r="J322" s="57"/>
      <c r="K322" s="57"/>
      <c r="L322" s="57"/>
      <c r="M322" s="57"/>
      <c r="N322" s="57"/>
      <c r="O322" s="57"/>
      <c r="P322" s="57"/>
      <c r="Q322" s="57"/>
      <c r="R322" s="57"/>
      <c r="S322" s="57"/>
      <c r="T322" s="57"/>
      <c r="U322" s="57"/>
      <c r="V322" s="57"/>
      <c r="W322" s="57"/>
      <c r="X322" s="57"/>
      <c r="Y322" s="57"/>
      <c r="Z322" s="57"/>
      <c r="AA322" s="57"/>
      <c r="AB322" s="57"/>
      <c r="AC322" s="57"/>
      <c r="AD322" s="57"/>
      <c r="AE322" s="57"/>
      <c r="AF322" s="57"/>
      <c r="AG322" s="57"/>
      <c r="AH322" s="57"/>
      <c r="AI322" s="57"/>
      <c r="AJ322" s="57"/>
      <c r="AK322" s="57"/>
      <c r="AL322" s="57"/>
      <c r="AM322" s="57"/>
      <c r="AN322" s="57"/>
      <c r="AO322" s="57"/>
      <c r="AP322" s="57"/>
      <c r="AQ322" s="57"/>
      <c r="AR322" s="57"/>
      <c r="AS322" s="57"/>
      <c r="AT322" s="57"/>
    </row>
    <row r="323" spans="2:46" ht="12" customHeight="1" x14ac:dyDescent="0.2">
      <c r="B323" s="57"/>
      <c r="C323" s="57"/>
      <c r="D323" s="57"/>
      <c r="E323" s="57"/>
      <c r="F323" s="57"/>
      <c r="G323" s="57"/>
      <c r="H323" s="57"/>
      <c r="I323" s="57"/>
      <c r="J323" s="57"/>
      <c r="K323" s="57"/>
      <c r="L323" s="57"/>
      <c r="M323" s="57"/>
      <c r="N323" s="57"/>
      <c r="O323" s="57"/>
      <c r="P323" s="57"/>
      <c r="Q323" s="57"/>
      <c r="R323" s="57"/>
      <c r="S323" s="57"/>
      <c r="T323" s="57"/>
      <c r="U323" s="57"/>
      <c r="V323" s="57"/>
      <c r="W323" s="57"/>
      <c r="X323" s="57"/>
      <c r="Y323" s="57"/>
      <c r="Z323" s="57"/>
      <c r="AA323" s="57"/>
      <c r="AB323" s="57"/>
      <c r="AC323" s="57"/>
      <c r="AD323" s="57"/>
      <c r="AE323" s="57"/>
      <c r="AF323" s="57"/>
      <c r="AG323" s="57"/>
      <c r="AH323" s="57"/>
      <c r="AI323" s="57"/>
      <c r="AJ323" s="57"/>
      <c r="AK323" s="57"/>
      <c r="AL323" s="57"/>
      <c r="AM323" s="57"/>
      <c r="AN323" s="57"/>
      <c r="AO323" s="57"/>
      <c r="AP323" s="57"/>
      <c r="AQ323" s="57"/>
      <c r="AR323" s="57"/>
      <c r="AS323" s="57"/>
      <c r="AT323" s="57"/>
    </row>
    <row r="324" spans="2:46" ht="12" customHeight="1" x14ac:dyDescent="0.2">
      <c r="B324" s="57"/>
      <c r="C324" s="57"/>
      <c r="D324" s="57"/>
      <c r="E324" s="57"/>
      <c r="F324" s="57"/>
      <c r="G324" s="57"/>
      <c r="H324" s="57"/>
      <c r="I324" s="57"/>
      <c r="J324" s="57"/>
      <c r="K324" s="57"/>
      <c r="L324" s="57"/>
      <c r="M324" s="57"/>
      <c r="N324" s="57"/>
      <c r="O324" s="57"/>
      <c r="P324" s="57"/>
      <c r="Q324" s="57"/>
      <c r="R324" s="57"/>
      <c r="S324" s="57"/>
      <c r="T324" s="57"/>
      <c r="U324" s="57"/>
      <c r="V324" s="57"/>
      <c r="W324" s="57"/>
      <c r="X324" s="57"/>
      <c r="Y324" s="57"/>
      <c r="Z324" s="57"/>
      <c r="AA324" s="57"/>
      <c r="AB324" s="57"/>
      <c r="AC324" s="57"/>
      <c r="AD324" s="57"/>
      <c r="AE324" s="57"/>
      <c r="AF324" s="57"/>
      <c r="AG324" s="57"/>
      <c r="AH324" s="57"/>
      <c r="AI324" s="57"/>
      <c r="AJ324" s="57"/>
      <c r="AK324" s="57"/>
      <c r="AL324" s="57"/>
      <c r="AM324" s="57"/>
      <c r="AN324" s="57"/>
      <c r="AO324" s="57"/>
      <c r="AP324" s="57"/>
      <c r="AQ324" s="57"/>
      <c r="AR324" s="57"/>
      <c r="AS324" s="57"/>
      <c r="AT324" s="57"/>
    </row>
    <row r="325" spans="2:46" ht="12" customHeight="1" x14ac:dyDescent="0.2">
      <c r="B325" s="57"/>
      <c r="C325" s="57"/>
      <c r="D325" s="57"/>
      <c r="E325" s="57"/>
      <c r="F325" s="57"/>
      <c r="G325" s="57"/>
      <c r="H325" s="57"/>
      <c r="I325" s="57"/>
      <c r="J325" s="57"/>
      <c r="K325" s="57"/>
      <c r="L325" s="57"/>
      <c r="M325" s="57"/>
      <c r="N325" s="57"/>
      <c r="O325" s="57"/>
      <c r="P325" s="57"/>
      <c r="Q325" s="57"/>
      <c r="R325" s="57"/>
      <c r="S325" s="57"/>
      <c r="T325" s="57"/>
      <c r="U325" s="57"/>
      <c r="V325" s="57"/>
      <c r="W325" s="57"/>
      <c r="X325" s="57"/>
      <c r="Y325" s="57"/>
      <c r="Z325" s="57"/>
      <c r="AA325" s="57"/>
      <c r="AB325" s="57"/>
      <c r="AC325" s="57"/>
      <c r="AD325" s="57"/>
      <c r="AE325" s="57"/>
      <c r="AF325" s="57"/>
      <c r="AG325" s="57"/>
      <c r="AH325" s="57"/>
      <c r="AI325" s="57"/>
      <c r="AJ325" s="57"/>
      <c r="AK325" s="57"/>
      <c r="AL325" s="57"/>
      <c r="AM325" s="57"/>
      <c r="AN325" s="57"/>
      <c r="AO325" s="57"/>
      <c r="AP325" s="57"/>
      <c r="AQ325" s="57"/>
      <c r="AR325" s="57"/>
      <c r="AS325" s="57"/>
      <c r="AT325" s="57"/>
    </row>
    <row r="326" spans="2:46" ht="12" customHeight="1" x14ac:dyDescent="0.2">
      <c r="B326" s="57"/>
      <c r="C326" s="57"/>
      <c r="D326" s="57"/>
      <c r="E326" s="57"/>
      <c r="F326" s="57"/>
      <c r="G326" s="57"/>
      <c r="H326" s="57"/>
      <c r="I326" s="57"/>
      <c r="J326" s="57"/>
      <c r="K326" s="57"/>
      <c r="L326" s="57"/>
      <c r="M326" s="57"/>
      <c r="N326" s="57"/>
      <c r="O326" s="57"/>
      <c r="P326" s="57"/>
      <c r="Q326" s="57"/>
      <c r="R326" s="57"/>
      <c r="S326" s="57"/>
      <c r="T326" s="57"/>
      <c r="U326" s="57"/>
      <c r="V326" s="57"/>
      <c r="W326" s="57"/>
      <c r="X326" s="57"/>
      <c r="Y326" s="57"/>
      <c r="Z326" s="57"/>
      <c r="AA326" s="57"/>
      <c r="AB326" s="57"/>
      <c r="AC326" s="57"/>
      <c r="AD326" s="57"/>
      <c r="AE326" s="57"/>
      <c r="AF326" s="57"/>
      <c r="AG326" s="57"/>
      <c r="AH326" s="57"/>
      <c r="AI326" s="57"/>
      <c r="AJ326" s="57"/>
      <c r="AK326" s="57"/>
      <c r="AL326" s="57"/>
      <c r="AM326" s="57"/>
      <c r="AN326" s="57"/>
      <c r="AO326" s="57"/>
      <c r="AP326" s="57"/>
      <c r="AQ326" s="57"/>
      <c r="AR326" s="57"/>
      <c r="AS326" s="57"/>
      <c r="AT326" s="57"/>
    </row>
    <row r="327" spans="2:46" ht="12" customHeight="1" x14ac:dyDescent="0.2">
      <c r="B327" s="57"/>
      <c r="C327" s="57"/>
      <c r="D327" s="57"/>
      <c r="E327" s="57"/>
      <c r="F327" s="57"/>
      <c r="G327" s="57"/>
      <c r="H327" s="57"/>
      <c r="I327" s="57"/>
      <c r="J327" s="57"/>
      <c r="K327" s="57"/>
      <c r="L327" s="57"/>
      <c r="M327" s="57"/>
      <c r="N327" s="57"/>
      <c r="O327" s="57"/>
      <c r="P327" s="57"/>
      <c r="Q327" s="57"/>
      <c r="R327" s="57"/>
      <c r="S327" s="57"/>
      <c r="T327" s="57"/>
      <c r="U327" s="57"/>
      <c r="V327" s="57"/>
      <c r="W327" s="57"/>
      <c r="X327" s="57"/>
      <c r="Y327" s="57"/>
      <c r="Z327" s="57"/>
      <c r="AA327" s="57"/>
      <c r="AB327" s="57"/>
      <c r="AC327" s="57"/>
      <c r="AD327" s="57"/>
      <c r="AE327" s="57"/>
      <c r="AF327" s="57"/>
      <c r="AG327" s="57"/>
      <c r="AH327" s="57"/>
      <c r="AI327" s="57"/>
      <c r="AJ327" s="57"/>
      <c r="AK327" s="57"/>
      <c r="AL327" s="57"/>
      <c r="AM327" s="57"/>
      <c r="AN327" s="57"/>
      <c r="AO327" s="57"/>
      <c r="AP327" s="57"/>
      <c r="AQ327" s="57"/>
      <c r="AR327" s="57"/>
      <c r="AS327" s="57"/>
      <c r="AT327" s="57"/>
    </row>
    <row r="328" spans="2:46" ht="12" customHeight="1" x14ac:dyDescent="0.2">
      <c r="B328" s="57"/>
      <c r="C328" s="57"/>
      <c r="D328" s="57"/>
      <c r="E328" s="57"/>
      <c r="F328" s="57"/>
      <c r="G328" s="57"/>
      <c r="H328" s="57"/>
      <c r="I328" s="57"/>
      <c r="J328" s="57"/>
      <c r="K328" s="57"/>
      <c r="L328" s="57"/>
      <c r="M328" s="57"/>
      <c r="N328" s="57"/>
      <c r="O328" s="57"/>
      <c r="P328" s="57"/>
      <c r="Q328" s="57"/>
      <c r="R328" s="57"/>
      <c r="S328" s="57"/>
      <c r="T328" s="57"/>
      <c r="U328" s="57"/>
      <c r="V328" s="57"/>
      <c r="W328" s="57"/>
      <c r="X328" s="57"/>
      <c r="Y328" s="57"/>
      <c r="Z328" s="57"/>
      <c r="AA328" s="57"/>
      <c r="AB328" s="57"/>
      <c r="AC328" s="57"/>
      <c r="AD328" s="57"/>
      <c r="AE328" s="57"/>
      <c r="AF328" s="57"/>
      <c r="AG328" s="57"/>
      <c r="AH328" s="57"/>
      <c r="AI328" s="57"/>
      <c r="AJ328" s="57"/>
      <c r="AK328" s="57"/>
      <c r="AL328" s="57"/>
      <c r="AM328" s="57"/>
      <c r="AN328" s="57"/>
      <c r="AO328" s="57"/>
      <c r="AP328" s="57"/>
      <c r="AQ328" s="57"/>
      <c r="AR328" s="57"/>
      <c r="AS328" s="57"/>
      <c r="AT328" s="57"/>
    </row>
    <row r="329" spans="2:46" ht="12" customHeight="1" x14ac:dyDescent="0.2">
      <c r="B329" s="57"/>
      <c r="C329" s="57"/>
      <c r="D329" s="57"/>
      <c r="E329" s="57"/>
      <c r="F329" s="57"/>
      <c r="G329" s="57"/>
      <c r="H329" s="57"/>
      <c r="I329" s="57"/>
      <c r="J329" s="57"/>
      <c r="K329" s="57"/>
      <c r="L329" s="57"/>
      <c r="M329" s="57"/>
      <c r="N329" s="57"/>
      <c r="O329" s="57"/>
      <c r="P329" s="57"/>
      <c r="Q329" s="57"/>
      <c r="R329" s="57"/>
      <c r="S329" s="57"/>
      <c r="T329" s="57"/>
      <c r="U329" s="57"/>
      <c r="V329" s="57"/>
      <c r="W329" s="57"/>
      <c r="X329" s="57"/>
      <c r="Y329" s="57"/>
      <c r="Z329" s="57"/>
      <c r="AA329" s="57"/>
      <c r="AB329" s="57"/>
      <c r="AC329" s="57"/>
      <c r="AD329" s="57"/>
      <c r="AE329" s="57"/>
      <c r="AF329" s="57"/>
      <c r="AG329" s="57"/>
      <c r="AH329" s="57"/>
      <c r="AI329" s="57"/>
      <c r="AJ329" s="57"/>
      <c r="AK329" s="57"/>
      <c r="AL329" s="57"/>
      <c r="AM329" s="57"/>
      <c r="AN329" s="57"/>
      <c r="AO329" s="57"/>
      <c r="AP329" s="57"/>
      <c r="AQ329" s="57"/>
      <c r="AR329" s="57"/>
      <c r="AS329" s="57"/>
      <c r="AT329" s="57"/>
    </row>
    <row r="330" spans="2:46" ht="12" customHeight="1" x14ac:dyDescent="0.2">
      <c r="B330" s="57"/>
      <c r="C330" s="57"/>
      <c r="D330" s="57"/>
      <c r="E330" s="57"/>
      <c r="F330" s="57"/>
      <c r="G330" s="57"/>
      <c r="H330" s="57"/>
      <c r="I330" s="57"/>
      <c r="J330" s="57"/>
      <c r="K330" s="57"/>
      <c r="L330" s="57"/>
      <c r="M330" s="57"/>
      <c r="N330" s="57"/>
      <c r="O330" s="57"/>
      <c r="P330" s="57"/>
      <c r="Q330" s="57"/>
      <c r="R330" s="57"/>
      <c r="S330" s="57"/>
      <c r="T330" s="57"/>
      <c r="U330" s="57"/>
      <c r="V330" s="57"/>
      <c r="W330" s="57"/>
      <c r="X330" s="57"/>
      <c r="Y330" s="57"/>
      <c r="Z330" s="57"/>
      <c r="AA330" s="57"/>
      <c r="AB330" s="57"/>
      <c r="AC330" s="57"/>
      <c r="AD330" s="57"/>
      <c r="AE330" s="57"/>
      <c r="AF330" s="57"/>
      <c r="AG330" s="57"/>
      <c r="AH330" s="57"/>
      <c r="AI330" s="57"/>
      <c r="AJ330" s="57"/>
      <c r="AK330" s="57"/>
      <c r="AL330" s="57"/>
      <c r="AM330" s="57"/>
      <c r="AN330" s="57"/>
      <c r="AO330" s="57"/>
      <c r="AP330" s="57"/>
      <c r="AQ330" s="57"/>
      <c r="AR330" s="57"/>
      <c r="AS330" s="57"/>
      <c r="AT330" s="57"/>
    </row>
    <row r="331" spans="2:46" ht="12" customHeight="1" x14ac:dyDescent="0.2">
      <c r="B331" s="57"/>
      <c r="C331" s="57"/>
      <c r="D331" s="57"/>
      <c r="E331" s="57"/>
      <c r="F331" s="57"/>
      <c r="G331" s="57"/>
      <c r="H331" s="57"/>
      <c r="I331" s="57"/>
      <c r="J331" s="57"/>
      <c r="K331" s="57"/>
      <c r="L331" s="57"/>
      <c r="M331" s="57"/>
      <c r="N331" s="57"/>
    </row>
    <row r="332" spans="2:46" ht="12" customHeight="1" x14ac:dyDescent="0.2">
      <c r="B332" s="57"/>
      <c r="C332" s="57"/>
      <c r="D332" s="57"/>
      <c r="E332" s="57"/>
      <c r="F332" s="57"/>
      <c r="G332" s="57"/>
      <c r="H332" s="57"/>
      <c r="I332" s="57"/>
      <c r="J332" s="57"/>
      <c r="K332" s="57"/>
      <c r="L332" s="57"/>
      <c r="M332" s="57"/>
      <c r="N332" s="57"/>
    </row>
    <row r="333" spans="2:46" ht="12" customHeight="1" x14ac:dyDescent="0.2">
      <c r="B333" s="57"/>
      <c r="C333" s="57"/>
      <c r="D333" s="57"/>
      <c r="E333" s="57"/>
      <c r="F333" s="57"/>
      <c r="G333" s="57"/>
      <c r="H333" s="57"/>
      <c r="I333" s="57"/>
      <c r="J333" s="57"/>
      <c r="K333" s="57"/>
      <c r="L333" s="57"/>
      <c r="M333" s="57"/>
      <c r="N333" s="57"/>
    </row>
    <row r="334" spans="2:46" ht="12" customHeight="1" x14ac:dyDescent="0.2">
      <c r="B334" s="57"/>
      <c r="C334" s="57"/>
      <c r="D334" s="57"/>
      <c r="E334" s="57"/>
      <c r="F334" s="57"/>
      <c r="G334" s="57"/>
      <c r="H334" s="57"/>
      <c r="I334" s="57"/>
      <c r="J334" s="57"/>
      <c r="K334" s="57"/>
      <c r="L334" s="57"/>
      <c r="M334" s="57"/>
    </row>
  </sheetData>
  <sheetProtection sheet="1" selectLockedCells="1"/>
  <mergeCells count="16">
    <mergeCell ref="E44:G44"/>
    <mergeCell ref="E45:G45"/>
    <mergeCell ref="E46:H46"/>
    <mergeCell ref="E47:F47"/>
    <mergeCell ref="F4:G4"/>
    <mergeCell ref="E19:F19"/>
    <mergeCell ref="E26:F26"/>
    <mergeCell ref="E27:F27"/>
    <mergeCell ref="E33:G33"/>
    <mergeCell ref="E34:G34"/>
    <mergeCell ref="F10:H11"/>
    <mergeCell ref="I8:M11"/>
    <mergeCell ref="J4:M7"/>
    <mergeCell ref="C4:E4"/>
    <mergeCell ref="E18:F18"/>
    <mergeCell ref="F5:I5"/>
  </mergeCells>
  <phoneticPr fontId="0" type="noConversion"/>
  <conditionalFormatting sqref="K51 K45 K47 K33 K18:K19 K26:K27">
    <cfRule type="cellIs" dxfId="33" priority="18" stopIfTrue="1" operator="equal">
      <formula>0</formula>
    </cfRule>
  </conditionalFormatting>
  <conditionalFormatting sqref="K55:K56">
    <cfRule type="expression" dxfId="32" priority="45" stopIfTrue="1">
      <formula>ISERROR($K$55)</formula>
    </cfRule>
  </conditionalFormatting>
  <conditionalFormatting sqref="K48">
    <cfRule type="expression" dxfId="31" priority="48" stopIfTrue="1">
      <formula>ISERROR($K$48)</formula>
    </cfRule>
  </conditionalFormatting>
  <conditionalFormatting sqref="K44 K46 K34">
    <cfRule type="containsErrors" dxfId="30" priority="6" stopIfTrue="1">
      <formula>ISERROR(K34)</formula>
    </cfRule>
    <cfRule type="cellIs" dxfId="29" priority="19" stopIfTrue="1" operator="equal">
      <formula>0</formula>
    </cfRule>
  </conditionalFormatting>
  <conditionalFormatting sqref="K35">
    <cfRule type="expression" dxfId="28" priority="50" stopIfTrue="1">
      <formula>ISERROR($K$35)</formula>
    </cfRule>
  </conditionalFormatting>
  <conditionalFormatting sqref="J34">
    <cfRule type="expression" dxfId="27" priority="55" stopIfTrue="1">
      <formula>ISERROR($J$36)</formula>
    </cfRule>
  </conditionalFormatting>
  <conditionalFormatting sqref="K20">
    <cfRule type="containsErrors" dxfId="26" priority="2" stopIfTrue="1">
      <formula>ISERROR(K20)</formula>
    </cfRule>
  </conditionalFormatting>
  <conditionalFormatting sqref="K19">
    <cfRule type="containsErrors" dxfId="25" priority="1" stopIfTrue="1">
      <formula>ISERROR(K19)</formula>
    </cfRule>
  </conditionalFormatting>
  <hyperlinks>
    <hyperlink ref="E33" location="GEOMETRY!F8" display="ROAD WIDTH (shoulder to shoulder)" xr:uid="{00000000-0004-0000-0100-000000000000}"/>
    <hyperlink ref="E18" location="'TRAFFIC &amp; ACCIDENTS'!D10" display="TRAFFIC VOLUME" xr:uid="{00000000-0004-0000-0100-000001000000}"/>
    <hyperlink ref="E19" location="'TRAFFIC &amp; ACCIDENTS'!I10" display="TRAFFIC ACCIDENTS" xr:uid="{00000000-0004-0000-0100-000002000000}"/>
    <hyperlink ref="E26" location="STRUCTURE!F11" display="SURFACE" xr:uid="{00000000-0004-0000-0100-000003000000}"/>
    <hyperlink ref="E44" location="'ROADSIDE SAFETY'!C10" display="SIDESLOPES &amp; GUARDRAIL" xr:uid="{00000000-0004-0000-0100-000004000000}"/>
    <hyperlink ref="E45" location="'ROADSIDE SAFETY'!C19" display="CULVERT END TREATMENTS" xr:uid="{00000000-0004-0000-0100-000005000000}"/>
    <hyperlink ref="E46" location="'ROADSIDE SAFETY'!D24" display="REMOVE STRUCTURES &amp; OBSTRUCTIONS" xr:uid="{00000000-0004-0000-0100-000006000000}"/>
    <hyperlink ref="E47" location="'ROADSIDE SAFETY'!C35" display="RELOCATE UTILITY POLES" xr:uid="{00000000-0004-0000-0100-000007000000}"/>
    <hyperlink ref="E27" location="STRUCTURE!K11" display="F&amp;G" xr:uid="{00000000-0004-0000-0100-000008000000}"/>
    <hyperlink ref="E18:F18" location="'TRAFFIC &amp; ACCIDENTS'!E10" display="Traffic Volume" xr:uid="{00000000-0004-0000-0100-000009000000}"/>
    <hyperlink ref="E34:G34" location="GEOMETRY!C15" display="Superelevation Adjustments" xr:uid="{00000000-0004-0000-0100-00000A000000}"/>
    <hyperlink ref="E19:F19" location="'TRAFFIC &amp; ACCIDENTS'!K10" display="Traffic Accidents " xr:uid="{00000000-0004-0000-0100-00000B000000}"/>
    <hyperlink ref="E26:F26" location="STRUCTURE!G12" display="Surface Condition " xr:uid="{00000000-0004-0000-0100-00000C000000}"/>
    <hyperlink ref="E27:F27" location="STRUCTURE!K11" display="F&amp;G" xr:uid="{00000000-0004-0000-0100-00000D000000}"/>
    <hyperlink ref="E33:G33" location="GEOMETRY!F8" display="Roadway Width" xr:uid="{00000000-0004-0000-0100-00000E000000}"/>
  </hyperlinks>
  <pageMargins left="0.42" right="0.5" top="0.5" bottom="0.4" header="0.3" footer="0.25"/>
  <pageSetup orientation="portrait" horizontalDpi="4294967292" verticalDpi="4294967292" r:id="rId1"/>
  <headerFooter alignWithMargins="0">
    <oddFooter xml:space="preserve">&amp;L&amp;8&amp;F&amp;C&amp;6
</oddFooter>
  </headerFooter>
  <rowBreaks count="1" manualBreakCount="1">
    <brk id="60" min="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M61"/>
  <sheetViews>
    <sheetView showGridLines="0" zoomScale="89" zoomScaleNormal="89" workbookViewId="0">
      <selection activeCell="E10" sqref="E10"/>
    </sheetView>
  </sheetViews>
  <sheetFormatPr defaultRowHeight="12.75" x14ac:dyDescent="0.2"/>
  <cols>
    <col min="1" max="1" width="2.5703125" style="114" customWidth="1"/>
    <col min="2" max="2" width="5" style="114" customWidth="1"/>
    <col min="3" max="3" width="7" style="114" customWidth="1"/>
    <col min="4" max="4" width="9.140625" style="114"/>
    <col min="5" max="5" width="7.28515625" style="114" customWidth="1"/>
    <col min="6" max="9" width="9.140625" style="114"/>
    <col min="10" max="10" width="10.42578125" style="114" bestFit="1" customWidth="1"/>
    <col min="11" max="11" width="6.140625" style="114" customWidth="1"/>
    <col min="12" max="12" width="3.5703125" style="114" customWidth="1"/>
    <col min="13" max="16384" width="9.140625" style="114"/>
  </cols>
  <sheetData>
    <row r="3" spans="2:13" ht="13.5" thickBot="1" x14ac:dyDescent="0.25"/>
    <row r="4" spans="2:13" ht="13.5" thickTop="1" x14ac:dyDescent="0.2">
      <c r="B4" s="104"/>
      <c r="C4" s="105"/>
      <c r="D4" s="105"/>
      <c r="E4" s="105"/>
      <c r="F4" s="105"/>
      <c r="G4" s="105"/>
      <c r="H4" s="105"/>
      <c r="I4" s="105"/>
      <c r="J4" s="105"/>
      <c r="K4" s="105"/>
      <c r="L4" s="106"/>
    </row>
    <row r="5" spans="2:13" ht="12.75" customHeight="1" x14ac:dyDescent="0.2">
      <c r="B5" s="99"/>
      <c r="C5" s="113"/>
      <c r="D5" s="427" t="s">
        <v>19</v>
      </c>
      <c r="E5" s="427"/>
      <c r="F5" s="427"/>
      <c r="G5" s="427"/>
      <c r="H5" s="427"/>
      <c r="I5" s="37"/>
      <c r="J5" s="37"/>
      <c r="K5" s="37"/>
      <c r="L5" s="100"/>
      <c r="M5" s="119"/>
    </row>
    <row r="6" spans="2:13" ht="12.75" customHeight="1" x14ac:dyDescent="0.2">
      <c r="B6" s="99"/>
      <c r="C6" s="113"/>
      <c r="D6" s="427"/>
      <c r="E6" s="427"/>
      <c r="F6" s="427"/>
      <c r="G6" s="427"/>
      <c r="H6" s="427"/>
      <c r="I6" s="26"/>
      <c r="J6" s="26"/>
      <c r="K6" s="26"/>
      <c r="L6" s="100"/>
      <c r="M6" s="119"/>
    </row>
    <row r="7" spans="2:13" ht="15.75" x14ac:dyDescent="0.2">
      <c r="B7" s="185"/>
      <c r="C7" s="184"/>
      <c r="D7" s="184"/>
      <c r="E7" s="186"/>
      <c r="F7" s="181"/>
      <c r="G7" s="181"/>
      <c r="H7" s="181"/>
      <c r="I7" s="181"/>
      <c r="J7" s="181"/>
      <c r="K7" s="181"/>
      <c r="L7" s="187"/>
      <c r="M7" s="119"/>
    </row>
    <row r="8" spans="2:13" ht="15.75" x14ac:dyDescent="0.25">
      <c r="B8" s="185"/>
      <c r="C8" s="184"/>
      <c r="D8" s="188" t="s">
        <v>68</v>
      </c>
      <c r="E8" s="189"/>
      <c r="F8" s="181"/>
      <c r="G8" s="428" t="s">
        <v>15</v>
      </c>
      <c r="H8" s="428"/>
      <c r="I8" s="334"/>
      <c r="J8" s="181"/>
      <c r="K8" s="181"/>
      <c r="L8" s="187"/>
      <c r="M8" s="119"/>
    </row>
    <row r="9" spans="2:13" ht="15.75" x14ac:dyDescent="0.25">
      <c r="B9" s="185"/>
      <c r="C9" s="181"/>
      <c r="D9" s="181"/>
      <c r="E9" s="183"/>
      <c r="F9" s="181"/>
      <c r="G9" s="181"/>
      <c r="H9" s="181"/>
      <c r="I9" s="408" t="s">
        <v>209</v>
      </c>
      <c r="J9" s="245"/>
      <c r="K9" s="181"/>
      <c r="L9" s="187"/>
      <c r="M9" s="120"/>
    </row>
    <row r="10" spans="2:13" ht="18" customHeight="1" x14ac:dyDescent="0.2">
      <c r="B10" s="185"/>
      <c r="C10" s="190"/>
      <c r="D10" s="190" t="s">
        <v>3</v>
      </c>
      <c r="E10" s="386"/>
      <c r="F10" s="182"/>
      <c r="G10" s="181"/>
      <c r="H10" s="181"/>
      <c r="I10" s="190"/>
      <c r="J10" s="190" t="s">
        <v>6</v>
      </c>
      <c r="K10" s="242"/>
      <c r="L10" s="187"/>
      <c r="M10" s="119"/>
    </row>
    <row r="11" spans="2:13" ht="18" customHeight="1" x14ac:dyDescent="0.2">
      <c r="B11" s="185"/>
      <c r="C11" s="190"/>
      <c r="D11" s="190"/>
      <c r="E11" s="388"/>
      <c r="F11" s="182"/>
      <c r="G11" s="181"/>
      <c r="H11" s="181"/>
      <c r="I11" s="190"/>
      <c r="J11" s="190" t="s">
        <v>18</v>
      </c>
      <c r="K11" s="242"/>
      <c r="L11" s="187"/>
      <c r="M11" s="121"/>
    </row>
    <row r="12" spans="2:13" ht="18.75" customHeight="1" x14ac:dyDescent="0.2">
      <c r="B12" s="185"/>
      <c r="C12" s="190"/>
      <c r="D12" s="335" t="s">
        <v>31</v>
      </c>
      <c r="E12" s="387">
        <f>'2R RATING SUMMARY'!F6</f>
        <v>0</v>
      </c>
      <c r="F12" s="182" t="s">
        <v>14</v>
      </c>
      <c r="G12" s="181"/>
      <c r="H12" s="181"/>
      <c r="I12" s="190"/>
      <c r="J12" s="190" t="s">
        <v>5</v>
      </c>
      <c r="K12" s="242"/>
      <c r="L12" s="187"/>
      <c r="M12" s="121"/>
    </row>
    <row r="13" spans="2:13" ht="18" customHeight="1" x14ac:dyDescent="0.2">
      <c r="B13" s="185"/>
      <c r="C13" s="190"/>
      <c r="D13" s="190" t="s">
        <v>1</v>
      </c>
      <c r="E13" s="359">
        <f>E21</f>
        <v>0</v>
      </c>
      <c r="F13" s="182"/>
      <c r="G13" s="181"/>
      <c r="H13" s="181"/>
      <c r="I13" s="190"/>
      <c r="J13" s="190" t="s">
        <v>1</v>
      </c>
      <c r="K13" s="358" t="e">
        <f>E50</f>
        <v>#DIV/0!</v>
      </c>
      <c r="L13" s="187"/>
      <c r="M13" s="121"/>
    </row>
    <row r="14" spans="2:13" ht="15" x14ac:dyDescent="0.2">
      <c r="B14" s="185"/>
      <c r="C14" s="190"/>
      <c r="D14" s="190"/>
      <c r="E14" s="182"/>
      <c r="F14" s="178"/>
      <c r="G14" s="181"/>
      <c r="H14" s="181"/>
      <c r="I14" s="190"/>
      <c r="J14" s="190"/>
      <c r="K14" s="190"/>
      <c r="L14" s="187"/>
      <c r="M14" s="121"/>
    </row>
    <row r="15" spans="2:13" ht="15.75" thickBot="1" x14ac:dyDescent="0.25">
      <c r="B15" s="185"/>
      <c r="C15" s="181"/>
      <c r="D15" s="181"/>
      <c r="E15" s="181"/>
      <c r="F15" s="181"/>
      <c r="G15" s="181"/>
      <c r="H15" s="181"/>
      <c r="I15" s="181"/>
      <c r="J15" s="181"/>
      <c r="K15" s="181"/>
      <c r="L15" s="187"/>
      <c r="M15" s="121"/>
    </row>
    <row r="16" spans="2:13" ht="13.5" thickTop="1" x14ac:dyDescent="0.2">
      <c r="B16" s="248"/>
      <c r="C16" s="249"/>
      <c r="D16" s="249"/>
      <c r="E16" s="249"/>
      <c r="F16" s="249"/>
      <c r="G16" s="249"/>
      <c r="H16" s="249"/>
      <c r="I16" s="249"/>
      <c r="J16" s="249"/>
      <c r="K16" s="249"/>
      <c r="L16" s="250"/>
      <c r="M16" s="121"/>
    </row>
    <row r="17" spans="2:13" ht="20.25" x14ac:dyDescent="0.3">
      <c r="B17" s="99"/>
      <c r="C17" s="26"/>
      <c r="D17" s="431" t="s">
        <v>85</v>
      </c>
      <c r="E17" s="431"/>
      <c r="F17" s="431"/>
      <c r="G17" s="431"/>
      <c r="H17" s="26"/>
      <c r="I17" s="26"/>
      <c r="J17" s="26"/>
      <c r="K17" s="26"/>
      <c r="L17" s="100"/>
      <c r="M17" s="121"/>
    </row>
    <row r="18" spans="2:13" x14ac:dyDescent="0.2">
      <c r="B18" s="99"/>
      <c r="C18" s="26"/>
      <c r="D18" s="26"/>
      <c r="E18" s="26"/>
      <c r="F18" s="26"/>
      <c r="G18" s="26"/>
      <c r="H18" s="26"/>
      <c r="I18" s="26"/>
      <c r="J18" s="26"/>
      <c r="K18" s="26"/>
      <c r="L18" s="100"/>
      <c r="M18" s="121"/>
    </row>
    <row r="19" spans="2:13" x14ac:dyDescent="0.2">
      <c r="B19" s="99"/>
      <c r="C19" s="26"/>
      <c r="D19" s="26"/>
      <c r="E19" s="26"/>
      <c r="F19" s="26"/>
      <c r="G19" s="432" t="s">
        <v>86</v>
      </c>
      <c r="H19" s="433"/>
      <c r="I19" s="433"/>
      <c r="J19" s="433"/>
      <c r="K19" s="433"/>
      <c r="L19" s="434"/>
      <c r="M19" s="121"/>
    </row>
    <row r="20" spans="2:13" x14ac:dyDescent="0.2">
      <c r="B20" s="251"/>
      <c r="C20" s="37"/>
      <c r="D20" s="37"/>
      <c r="E20" s="37"/>
      <c r="F20" s="37"/>
      <c r="G20" s="433"/>
      <c r="H20" s="433"/>
      <c r="I20" s="433"/>
      <c r="J20" s="433"/>
      <c r="K20" s="433"/>
      <c r="L20" s="434"/>
    </row>
    <row r="21" spans="2:13" x14ac:dyDescent="0.2">
      <c r="B21" s="435" t="s">
        <v>142</v>
      </c>
      <c r="C21" s="436"/>
      <c r="D21" s="437"/>
      <c r="E21" s="7">
        <f>C24</f>
        <v>0</v>
      </c>
      <c r="F21" s="37"/>
      <c r="G21" s="433"/>
      <c r="H21" s="433"/>
      <c r="I21" s="433"/>
      <c r="J21" s="433"/>
      <c r="K21" s="433"/>
      <c r="L21" s="434"/>
    </row>
    <row r="22" spans="2:13" x14ac:dyDescent="0.2">
      <c r="B22" s="251"/>
      <c r="C22" s="37"/>
      <c r="D22" s="37"/>
      <c r="E22" s="37"/>
      <c r="F22" s="37"/>
      <c r="G22" s="37"/>
      <c r="H22" s="37"/>
      <c r="I22" s="37"/>
      <c r="J22" s="37"/>
      <c r="K22" s="37"/>
      <c r="L22" s="237"/>
    </row>
    <row r="23" spans="2:13" ht="13.5" thickBot="1" x14ac:dyDescent="0.25">
      <c r="B23" s="429" t="s">
        <v>193</v>
      </c>
      <c r="C23" s="430"/>
      <c r="D23" s="430"/>
      <c r="E23" s="123"/>
      <c r="F23" s="123"/>
      <c r="G23" s="123"/>
      <c r="H23" s="123"/>
      <c r="I23" s="123"/>
      <c r="J23" s="123"/>
      <c r="K23" s="123"/>
      <c r="L23" s="237"/>
    </row>
    <row r="24" spans="2:13" ht="13.5" thickTop="1" x14ac:dyDescent="0.2">
      <c r="B24" s="251"/>
      <c r="C24" s="252">
        <f>IF(E10&lt;50,0,C25)</f>
        <v>0</v>
      </c>
      <c r="D24" s="37"/>
      <c r="E24" s="37"/>
      <c r="F24" s="337"/>
      <c r="G24" s="338"/>
      <c r="H24" s="339" t="s">
        <v>103</v>
      </c>
      <c r="I24" s="338"/>
      <c r="J24" s="340"/>
      <c r="K24" s="37"/>
      <c r="L24" s="237"/>
    </row>
    <row r="25" spans="2:13" x14ac:dyDescent="0.2">
      <c r="B25" s="251"/>
      <c r="C25" s="253">
        <f>IF(E10&lt;101,1,C26)</f>
        <v>1</v>
      </c>
      <c r="D25" s="37"/>
      <c r="E25" s="37"/>
      <c r="F25" s="341"/>
      <c r="G25" s="304"/>
      <c r="H25" s="304"/>
      <c r="I25" s="304"/>
      <c r="J25" s="342"/>
      <c r="K25" s="37"/>
      <c r="L25" s="237"/>
    </row>
    <row r="26" spans="2:13" x14ac:dyDescent="0.2">
      <c r="B26" s="251"/>
      <c r="C26" s="253">
        <f>IF(E10&lt;251,2,C27)</f>
        <v>2</v>
      </c>
      <c r="D26" s="37"/>
      <c r="E26" s="37"/>
      <c r="F26" s="341"/>
      <c r="G26" s="343" t="s">
        <v>104</v>
      </c>
      <c r="H26" s="304" t="s">
        <v>105</v>
      </c>
      <c r="I26" s="304"/>
      <c r="J26" s="344" t="s">
        <v>106</v>
      </c>
      <c r="K26" s="37"/>
      <c r="L26" s="237"/>
    </row>
    <row r="27" spans="2:13" x14ac:dyDescent="0.2">
      <c r="B27" s="251"/>
      <c r="C27" s="253">
        <f>IF(E10&lt;501,3,C28)</f>
        <v>3</v>
      </c>
      <c r="D27" s="37"/>
      <c r="E27" s="37"/>
      <c r="F27" s="345" t="s">
        <v>7</v>
      </c>
      <c r="G27" s="304"/>
      <c r="H27" s="346" t="s">
        <v>107</v>
      </c>
      <c r="I27" s="304"/>
      <c r="J27" s="347" t="s">
        <v>108</v>
      </c>
      <c r="K27" s="37"/>
      <c r="L27" s="237"/>
    </row>
    <row r="28" spans="2:13" x14ac:dyDescent="0.2">
      <c r="B28" s="251"/>
      <c r="C28" s="253">
        <f>IF(E10&lt;751,4,C29)</f>
        <v>4</v>
      </c>
      <c r="D28" s="37"/>
      <c r="E28" s="37"/>
      <c r="F28" s="348"/>
      <c r="G28" s="304"/>
      <c r="H28" s="305"/>
      <c r="I28" s="304"/>
      <c r="J28" s="344"/>
      <c r="K28" s="37"/>
      <c r="L28" s="237"/>
    </row>
    <row r="29" spans="2:13" ht="13.5" thickBot="1" x14ac:dyDescent="0.25">
      <c r="B29" s="251"/>
      <c r="C29" s="257">
        <f>IF(E10&gt;750,5,B29)</f>
        <v>0</v>
      </c>
      <c r="D29" s="37"/>
      <c r="E29" s="37"/>
      <c r="F29" s="349" t="s">
        <v>181</v>
      </c>
      <c r="G29" s="304"/>
      <c r="H29" s="350" t="s">
        <v>187</v>
      </c>
      <c r="I29" s="304"/>
      <c r="J29" s="344">
        <v>0</v>
      </c>
      <c r="K29" s="37"/>
      <c r="L29" s="237"/>
    </row>
    <row r="30" spans="2:13" ht="13.5" thickTop="1" x14ac:dyDescent="0.2">
      <c r="B30" s="251"/>
      <c r="C30" s="37"/>
      <c r="D30" s="37"/>
      <c r="E30" s="37"/>
      <c r="F30" s="349" t="s">
        <v>182</v>
      </c>
      <c r="G30" s="304"/>
      <c r="H30" s="351" t="s">
        <v>188</v>
      </c>
      <c r="I30" s="304"/>
      <c r="J30" s="344">
        <v>1</v>
      </c>
      <c r="K30" s="37"/>
      <c r="L30" s="237"/>
    </row>
    <row r="31" spans="2:13" x14ac:dyDescent="0.2">
      <c r="B31" s="251"/>
      <c r="C31" s="37"/>
      <c r="D31" s="37"/>
      <c r="E31" s="37"/>
      <c r="F31" s="349" t="s">
        <v>183</v>
      </c>
      <c r="G31" s="304"/>
      <c r="H31" s="351" t="s">
        <v>189</v>
      </c>
      <c r="I31" s="304"/>
      <c r="J31" s="344">
        <v>2</v>
      </c>
      <c r="K31" s="37"/>
      <c r="L31" s="237"/>
    </row>
    <row r="32" spans="2:13" x14ac:dyDescent="0.2">
      <c r="B32" s="251"/>
      <c r="C32" s="37"/>
      <c r="D32" s="37"/>
      <c r="E32" s="37"/>
      <c r="F32" s="349" t="s">
        <v>184</v>
      </c>
      <c r="G32" s="304"/>
      <c r="H32" s="351" t="s">
        <v>190</v>
      </c>
      <c r="I32" s="304"/>
      <c r="J32" s="344">
        <v>3</v>
      </c>
      <c r="K32" s="37"/>
      <c r="L32" s="237"/>
    </row>
    <row r="33" spans="2:12" x14ac:dyDescent="0.2">
      <c r="B33" s="251"/>
      <c r="C33" s="37"/>
      <c r="D33" s="37"/>
      <c r="E33" s="37"/>
      <c r="F33" s="349" t="s">
        <v>185</v>
      </c>
      <c r="G33" s="304"/>
      <c r="H33" s="351" t="s">
        <v>191</v>
      </c>
      <c r="I33" s="304"/>
      <c r="J33" s="344">
        <v>4</v>
      </c>
      <c r="K33" s="37"/>
      <c r="L33" s="237"/>
    </row>
    <row r="34" spans="2:12" x14ac:dyDescent="0.2">
      <c r="B34" s="251"/>
      <c r="C34" s="37"/>
      <c r="D34" s="37"/>
      <c r="E34" s="37"/>
      <c r="F34" s="389" t="s">
        <v>186</v>
      </c>
      <c r="G34" s="390"/>
      <c r="H34" s="391" t="s">
        <v>192</v>
      </c>
      <c r="I34" s="390"/>
      <c r="J34" s="392">
        <v>5</v>
      </c>
      <c r="K34" s="37"/>
      <c r="L34" s="237"/>
    </row>
    <row r="35" spans="2:12" x14ac:dyDescent="0.2">
      <c r="B35" s="251"/>
      <c r="C35" s="37"/>
      <c r="D35" s="37"/>
      <c r="E35" s="123"/>
      <c r="F35" s="123"/>
      <c r="G35" s="123"/>
      <c r="H35" s="123"/>
      <c r="I35" s="123"/>
      <c r="J35" s="123"/>
      <c r="K35" s="123"/>
      <c r="L35" s="237"/>
    </row>
    <row r="36" spans="2:12" x14ac:dyDescent="0.2">
      <c r="B36" s="251"/>
      <c r="C36" s="123"/>
      <c r="D36" s="123"/>
      <c r="E36" s="123"/>
      <c r="F36" s="123"/>
      <c r="G36" s="123"/>
      <c r="H36" s="123"/>
      <c r="I36" s="123"/>
      <c r="J36" s="123"/>
      <c r="K36" s="123"/>
      <c r="L36" s="237"/>
    </row>
    <row r="37" spans="2:12" x14ac:dyDescent="0.2">
      <c r="B37" s="251"/>
      <c r="C37" s="37" t="s">
        <v>100</v>
      </c>
      <c r="D37" s="37"/>
      <c r="E37" s="37"/>
      <c r="F37" s="37" t="s">
        <v>87</v>
      </c>
      <c r="G37" s="37"/>
      <c r="H37" s="37" t="s">
        <v>88</v>
      </c>
      <c r="I37" s="123"/>
      <c r="J37" s="37" t="s">
        <v>88</v>
      </c>
      <c r="K37" s="37"/>
      <c r="L37" s="237"/>
    </row>
    <row r="38" spans="2:12" x14ac:dyDescent="0.2">
      <c r="B38" s="251"/>
      <c r="C38" s="37"/>
      <c r="D38" s="37"/>
      <c r="E38" s="37"/>
      <c r="F38" s="37" t="s">
        <v>89</v>
      </c>
      <c r="G38" s="60"/>
      <c r="H38" s="37" t="s">
        <v>90</v>
      </c>
      <c r="I38" s="37"/>
      <c r="J38" s="37" t="s">
        <v>91</v>
      </c>
      <c r="K38" s="37"/>
      <c r="L38" s="237"/>
    </row>
    <row r="39" spans="2:12" x14ac:dyDescent="0.2">
      <c r="B39" s="251"/>
      <c r="C39" s="37"/>
      <c r="D39" s="37"/>
      <c r="E39" s="37"/>
      <c r="F39" s="37" t="s">
        <v>92</v>
      </c>
      <c r="G39" s="60"/>
      <c r="H39" s="37" t="s">
        <v>93</v>
      </c>
      <c r="I39" s="37"/>
      <c r="J39" s="37" t="s">
        <v>93</v>
      </c>
      <c r="K39" s="37"/>
      <c r="L39" s="237"/>
    </row>
    <row r="40" spans="2:12" x14ac:dyDescent="0.2">
      <c r="B40" s="251"/>
      <c r="C40" s="37"/>
      <c r="D40" s="37"/>
      <c r="E40" s="37" t="s">
        <v>2</v>
      </c>
      <c r="F40" s="254">
        <f>K10</f>
        <v>0</v>
      </c>
      <c r="G40" s="8"/>
      <c r="H40" s="254">
        <f>K11</f>
        <v>0</v>
      </c>
      <c r="I40" s="8"/>
      <c r="J40" s="254">
        <f>K12</f>
        <v>0</v>
      </c>
      <c r="K40" s="8"/>
      <c r="L40" s="237"/>
    </row>
    <row r="41" spans="2:12" x14ac:dyDescent="0.2">
      <c r="B41" s="251"/>
      <c r="C41" s="37"/>
      <c r="D41" s="37"/>
      <c r="E41" s="37" t="s">
        <v>94</v>
      </c>
      <c r="F41" s="8" t="s">
        <v>95</v>
      </c>
      <c r="G41" s="37"/>
      <c r="H41" s="8" t="s">
        <v>96</v>
      </c>
      <c r="I41" s="37"/>
      <c r="J41" s="8" t="s">
        <v>97</v>
      </c>
      <c r="K41" s="8"/>
      <c r="L41" s="237"/>
    </row>
    <row r="42" spans="2:12" x14ac:dyDescent="0.2">
      <c r="B42" s="251"/>
      <c r="C42" s="37"/>
      <c r="D42" s="37"/>
      <c r="E42" s="255" t="s">
        <v>98</v>
      </c>
      <c r="F42" s="172">
        <f>F40*3</f>
        <v>0</v>
      </c>
      <c r="G42" s="8"/>
      <c r="H42" s="172">
        <f>H40*10</f>
        <v>0</v>
      </c>
      <c r="I42" s="8"/>
      <c r="J42" s="172">
        <f>J40*25</f>
        <v>0</v>
      </c>
      <c r="K42" s="256">
        <f>F42+H42+J42</f>
        <v>0</v>
      </c>
      <c r="L42" s="237"/>
    </row>
    <row r="43" spans="2:12" x14ac:dyDescent="0.2">
      <c r="B43" s="251"/>
      <c r="C43" s="37"/>
      <c r="D43" s="37"/>
      <c r="E43" s="37"/>
      <c r="F43" s="37"/>
      <c r="G43" s="37"/>
      <c r="H43" s="37"/>
      <c r="I43" s="37"/>
      <c r="J43" s="37"/>
      <c r="K43" s="258" t="s">
        <v>99</v>
      </c>
      <c r="L43" s="237"/>
    </row>
    <row r="44" spans="2:12" x14ac:dyDescent="0.2">
      <c r="B44" s="251"/>
      <c r="C44" s="37"/>
      <c r="D44" s="37"/>
      <c r="E44" s="37"/>
      <c r="F44" s="37"/>
      <c r="G44" s="37"/>
      <c r="H44" s="37"/>
      <c r="I44" s="37"/>
      <c r="J44" s="37"/>
      <c r="K44" s="37"/>
      <c r="L44" s="237"/>
    </row>
    <row r="45" spans="2:12" x14ac:dyDescent="0.2">
      <c r="B45" s="251"/>
      <c r="C45" s="37"/>
      <c r="D45" s="37"/>
      <c r="E45" s="255" t="s">
        <v>98</v>
      </c>
      <c r="F45" s="8">
        <f>K42</f>
        <v>0</v>
      </c>
      <c r="G45" s="8">
        <v>3</v>
      </c>
      <c r="H45" s="158">
        <f>E12</f>
        <v>0</v>
      </c>
      <c r="I45" s="8" t="s">
        <v>98</v>
      </c>
      <c r="J45" s="204" t="e">
        <f>IF(K42="",0,K42/3/H45)</f>
        <v>#DIV/0!</v>
      </c>
      <c r="K45" s="204"/>
      <c r="L45" s="237"/>
    </row>
    <row r="46" spans="2:12" x14ac:dyDescent="0.2">
      <c r="B46" s="251"/>
      <c r="C46" s="37"/>
      <c r="D46" s="37"/>
      <c r="E46" s="37"/>
      <c r="F46" s="37" t="s">
        <v>99</v>
      </c>
      <c r="G46" s="37"/>
      <c r="H46" s="37" t="s">
        <v>101</v>
      </c>
      <c r="I46" s="37"/>
      <c r="J46" s="37"/>
      <c r="K46" s="37"/>
      <c r="L46" s="237"/>
    </row>
    <row r="47" spans="2:12" x14ac:dyDescent="0.2">
      <c r="B47" s="251"/>
      <c r="C47" s="37"/>
      <c r="D47" s="37"/>
      <c r="E47" s="123"/>
      <c r="F47" s="123"/>
      <c r="G47" s="123"/>
      <c r="H47" s="37" t="s">
        <v>102</v>
      </c>
      <c r="I47" s="37"/>
      <c r="J47" s="37"/>
      <c r="K47" s="37"/>
      <c r="L47" s="237"/>
    </row>
    <row r="48" spans="2:12" x14ac:dyDescent="0.2">
      <c r="B48" s="251"/>
      <c r="C48" s="123"/>
      <c r="D48" s="123"/>
      <c r="E48" s="123"/>
      <c r="F48" s="37"/>
      <c r="G48" s="37"/>
      <c r="H48" s="37"/>
      <c r="I48" s="37"/>
      <c r="J48" s="37"/>
      <c r="K48" s="37"/>
      <c r="L48" s="237"/>
    </row>
    <row r="49" spans="2:12" ht="13.5" thickBot="1" x14ac:dyDescent="0.25">
      <c r="B49" s="251"/>
      <c r="C49" s="264"/>
      <c r="D49" s="123"/>
      <c r="E49" s="396" t="s">
        <v>195</v>
      </c>
      <c r="F49" s="396"/>
      <c r="G49" s="60"/>
      <c r="H49" s="60"/>
      <c r="I49" s="37"/>
      <c r="J49" s="37"/>
      <c r="K49" s="37"/>
      <c r="L49" s="237"/>
    </row>
    <row r="50" spans="2:12" ht="13.5" thickTop="1" x14ac:dyDescent="0.2">
      <c r="B50" s="393"/>
      <c r="C50" s="264" t="s">
        <v>194</v>
      </c>
      <c r="D50" s="123"/>
      <c r="E50" s="7" t="e">
        <f>IF(J45=0,0,F50)</f>
        <v>#DIV/0!</v>
      </c>
      <c r="F50" s="252" t="e">
        <f>IF(J45&lt;4,0,F51)</f>
        <v>#DIV/0!</v>
      </c>
      <c r="G50" s="37"/>
      <c r="H50" s="37"/>
      <c r="I50" s="123"/>
      <c r="J50" s="123"/>
      <c r="K50" s="37"/>
      <c r="L50" s="237"/>
    </row>
    <row r="51" spans="2:12" x14ac:dyDescent="0.2">
      <c r="B51" s="393"/>
      <c r="C51" s="37"/>
      <c r="D51" s="37"/>
      <c r="E51" s="37"/>
      <c r="F51" s="253" t="e">
        <f>IF(J45&lt;7,1,F52)</f>
        <v>#DIV/0!</v>
      </c>
      <c r="G51" s="37"/>
      <c r="H51" s="37"/>
      <c r="I51" s="37"/>
      <c r="J51" s="37"/>
      <c r="K51" s="37"/>
      <c r="L51" s="237"/>
    </row>
    <row r="52" spans="2:12" x14ac:dyDescent="0.2">
      <c r="B52" s="393"/>
      <c r="C52" s="37"/>
      <c r="D52" s="37"/>
      <c r="E52" s="37"/>
      <c r="F52" s="253" t="e">
        <f>IF($J$45&lt;10,2,F53)</f>
        <v>#DIV/0!</v>
      </c>
      <c r="G52" s="37"/>
      <c r="H52" s="37"/>
      <c r="I52" s="37"/>
      <c r="J52" s="37"/>
      <c r="K52" s="37"/>
      <c r="L52" s="237"/>
    </row>
    <row r="53" spans="2:12" x14ac:dyDescent="0.2">
      <c r="B53" s="393"/>
      <c r="C53" s="37"/>
      <c r="D53" s="37"/>
      <c r="E53" s="37"/>
      <c r="F53" s="253" t="e">
        <f>IF($J$45&lt;13,3,F54)</f>
        <v>#DIV/0!</v>
      </c>
      <c r="G53" s="37"/>
      <c r="H53" s="37"/>
      <c r="I53" s="37"/>
      <c r="J53" s="37"/>
      <c r="K53" s="37"/>
      <c r="L53" s="237"/>
    </row>
    <row r="54" spans="2:12" x14ac:dyDescent="0.2">
      <c r="B54" s="393"/>
      <c r="C54" s="37"/>
      <c r="D54" s="37"/>
      <c r="E54" s="37"/>
      <c r="F54" s="253" t="e">
        <f>IF($J$45&lt;=15,4,F55)</f>
        <v>#DIV/0!</v>
      </c>
      <c r="G54" s="37"/>
      <c r="H54" s="37"/>
      <c r="I54" s="37"/>
      <c r="J54" s="37"/>
      <c r="K54" s="37"/>
      <c r="L54" s="237"/>
    </row>
    <row r="55" spans="2:12" ht="13.5" thickBot="1" x14ac:dyDescent="0.25">
      <c r="B55" s="393"/>
      <c r="C55" s="37"/>
      <c r="D55" s="37"/>
      <c r="E55" s="37"/>
      <c r="F55" s="257" t="e">
        <f>IF($J$45&gt;15,5,"")</f>
        <v>#DIV/0!</v>
      </c>
      <c r="G55" s="37"/>
      <c r="H55" s="37"/>
      <c r="I55" s="37"/>
      <c r="J55" s="37"/>
      <c r="K55" s="37"/>
      <c r="L55" s="237"/>
    </row>
    <row r="56" spans="2:12" ht="13.5" thickTop="1" x14ac:dyDescent="0.2">
      <c r="B56" s="393"/>
      <c r="C56" s="37"/>
      <c r="D56" s="37"/>
      <c r="E56" s="37"/>
      <c r="F56" s="37"/>
      <c r="G56" s="37"/>
      <c r="H56" s="37"/>
      <c r="I56" s="37"/>
      <c r="J56" s="37"/>
      <c r="K56" s="37"/>
      <c r="L56" s="237"/>
    </row>
    <row r="57" spans="2:12" x14ac:dyDescent="0.2">
      <c r="B57" s="393"/>
      <c r="C57" s="37"/>
      <c r="D57" s="37"/>
      <c r="E57" s="37"/>
      <c r="F57" s="37"/>
      <c r="G57" s="37"/>
      <c r="H57" s="37"/>
      <c r="I57" s="37"/>
      <c r="J57" s="37"/>
      <c r="K57" s="37"/>
      <c r="L57" s="237"/>
    </row>
    <row r="58" spans="2:12" x14ac:dyDescent="0.2">
      <c r="B58" s="393"/>
      <c r="C58" s="37"/>
      <c r="D58" s="37"/>
      <c r="E58" s="37"/>
      <c r="F58" s="37"/>
      <c r="G58" s="37"/>
      <c r="H58" s="37"/>
      <c r="I58" s="37"/>
      <c r="J58" s="37"/>
      <c r="K58" s="37"/>
      <c r="L58" s="237"/>
    </row>
    <row r="59" spans="2:12" x14ac:dyDescent="0.2">
      <c r="B59" s="393"/>
      <c r="C59" s="37"/>
      <c r="D59" s="37"/>
      <c r="E59" s="37"/>
      <c r="F59" s="37"/>
      <c r="G59" s="37"/>
      <c r="H59" s="37"/>
      <c r="I59" s="37"/>
      <c r="J59" s="37"/>
      <c r="K59" s="37"/>
      <c r="L59" s="237"/>
    </row>
    <row r="60" spans="2:12" ht="13.5" thickBot="1" x14ac:dyDescent="0.25">
      <c r="B60" s="394"/>
      <c r="C60" s="395"/>
      <c r="D60" s="395"/>
      <c r="E60" s="395"/>
      <c r="F60" s="395"/>
      <c r="G60" s="395"/>
      <c r="H60" s="395"/>
      <c r="I60" s="395"/>
      <c r="J60" s="395"/>
      <c r="K60" s="395"/>
      <c r="L60" s="214"/>
    </row>
    <row r="61" spans="2:12" ht="13.5" thickTop="1" x14ac:dyDescent="0.2"/>
  </sheetData>
  <sheetProtection password="EC65" sheet="1" selectLockedCells="1"/>
  <mergeCells count="6">
    <mergeCell ref="D5:H6"/>
    <mergeCell ref="G8:H8"/>
    <mergeCell ref="B23:D23"/>
    <mergeCell ref="D17:G17"/>
    <mergeCell ref="G19:L21"/>
    <mergeCell ref="B21:D21"/>
  </mergeCells>
  <phoneticPr fontId="0" type="noConversion"/>
  <conditionalFormatting sqref="K13">
    <cfRule type="containsErrors" dxfId="24" priority="5" stopIfTrue="1">
      <formula>ISERROR(K13)</formula>
    </cfRule>
  </conditionalFormatting>
  <pageMargins left="0.7" right="0.7" top="0.75" bottom="0.75" header="0.3" footer="0.3"/>
  <pageSetup orientation="portrait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22531" r:id="rId4">
          <objectPr defaultSize="0" autoLine="0" dde="1" r:id="rId5">
            <anchor moveWithCells="1">
              <from>
                <xdr:col>5</xdr:col>
                <xdr:colOff>438150</xdr:colOff>
                <xdr:row>44</xdr:row>
                <xdr:rowOff>19050</xdr:rowOff>
              </from>
              <to>
                <xdr:col>5</xdr:col>
                <xdr:colOff>561975</xdr:colOff>
                <xdr:row>44</xdr:row>
                <xdr:rowOff>142875</xdr:rowOff>
              </to>
            </anchor>
          </objectPr>
        </oleObject>
      </mc:Choice>
      <mc:Fallback>
        <oleObject progId="Equation.3" shapeId="22531" r:id="rId4"/>
      </mc:Fallback>
    </mc:AlternateContent>
    <mc:AlternateContent xmlns:mc="http://schemas.openxmlformats.org/markup-compatibility/2006">
      <mc:Choice Requires="x14">
        <oleObject progId="Equation.3" shapeId="22532" r:id="rId6">
          <objectPr defaultSize="0" autoLine="0" dde="1" r:id="rId5">
            <anchor moveWithCells="1">
              <from>
                <xdr:col>6</xdr:col>
                <xdr:colOff>523875</xdr:colOff>
                <xdr:row>44</xdr:row>
                <xdr:rowOff>38100</xdr:rowOff>
              </from>
              <to>
                <xdr:col>7</xdr:col>
                <xdr:colOff>38100</xdr:colOff>
                <xdr:row>45</xdr:row>
                <xdr:rowOff>0</xdr:rowOff>
              </to>
            </anchor>
          </objectPr>
        </oleObject>
      </mc:Choice>
      <mc:Fallback>
        <oleObject progId="Equation.3" shapeId="2253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N45"/>
  <sheetViews>
    <sheetView showGridLines="0" workbookViewId="0">
      <selection activeCell="K11" sqref="K11"/>
    </sheetView>
  </sheetViews>
  <sheetFormatPr defaultRowHeight="12.75" customHeight="1" x14ac:dyDescent="0.2"/>
  <cols>
    <col min="1" max="1" width="2.42578125" style="114" customWidth="1"/>
    <col min="2" max="2" width="4.28515625" style="114" customWidth="1"/>
    <col min="3" max="3" width="6.5703125" style="114" customWidth="1"/>
    <col min="4" max="4" width="15.5703125" style="114" customWidth="1"/>
    <col min="5" max="5" width="11" style="114" customWidth="1"/>
    <col min="6" max="6" width="3.42578125" style="114" customWidth="1"/>
    <col min="7" max="7" width="7.7109375" style="114" customWidth="1"/>
    <col min="8" max="8" width="4.5703125" style="114" customWidth="1"/>
    <col min="9" max="9" width="6.5703125" style="114" customWidth="1"/>
    <col min="10" max="10" width="7.42578125" style="114" customWidth="1"/>
    <col min="11" max="11" width="9.85546875" style="114" customWidth="1"/>
    <col min="12" max="12" width="5.28515625" style="114" customWidth="1"/>
    <col min="13" max="13" width="6.5703125" style="114" customWidth="1"/>
    <col min="14" max="14" width="3.5703125" style="114" customWidth="1"/>
    <col min="15" max="16384" width="9.140625" style="114"/>
  </cols>
  <sheetData>
    <row r="3" spans="2:14" ht="12.75" customHeight="1" thickBot="1" x14ac:dyDescent="0.25"/>
    <row r="4" spans="2:14" ht="12.75" customHeight="1" x14ac:dyDescent="0.2">
      <c r="B4" s="81"/>
      <c r="C4" s="122"/>
      <c r="D4" s="443" t="s">
        <v>210</v>
      </c>
      <c r="E4" s="443"/>
      <c r="F4" s="443"/>
      <c r="G4" s="443"/>
      <c r="H4" s="443"/>
      <c r="I4" s="443"/>
      <c r="J4" s="443"/>
      <c r="K4" s="443"/>
      <c r="L4" s="82"/>
      <c r="M4" s="82"/>
      <c r="N4" s="83"/>
    </row>
    <row r="5" spans="2:14" ht="12.75" customHeight="1" x14ac:dyDescent="0.2">
      <c r="B5" s="84"/>
      <c r="C5" s="113"/>
      <c r="D5" s="444"/>
      <c r="E5" s="444"/>
      <c r="F5" s="444"/>
      <c r="G5" s="444"/>
      <c r="H5" s="444"/>
      <c r="I5" s="444"/>
      <c r="J5" s="444"/>
      <c r="K5" s="444"/>
      <c r="L5" s="60"/>
      <c r="M5" s="26"/>
      <c r="N5" s="86"/>
    </row>
    <row r="6" spans="2:14" ht="12.75" customHeight="1" x14ac:dyDescent="0.2">
      <c r="B6" s="84"/>
      <c r="C6" s="60"/>
      <c r="D6" s="37"/>
      <c r="E6" s="37"/>
      <c r="F6" s="37"/>
      <c r="G6" s="37"/>
      <c r="H6" s="8"/>
      <c r="I6" s="37"/>
      <c r="J6" s="37"/>
      <c r="K6" s="26"/>
      <c r="L6" s="28"/>
      <c r="M6" s="26"/>
      <c r="N6" s="86"/>
    </row>
    <row r="7" spans="2:14" ht="12.75" customHeight="1" x14ac:dyDescent="0.2">
      <c r="B7" s="84"/>
      <c r="C7" s="21"/>
      <c r="D7" s="438" t="s">
        <v>111</v>
      </c>
      <c r="E7" s="438"/>
      <c r="F7" s="438"/>
      <c r="G7" s="438"/>
      <c r="H7" s="165"/>
      <c r="I7" s="165"/>
      <c r="J7" s="146" t="s">
        <v>60</v>
      </c>
      <c r="K7" s="147"/>
      <c r="L7" s="147"/>
      <c r="M7" s="166"/>
      <c r="N7" s="86"/>
    </row>
    <row r="8" spans="2:14" ht="12.75" customHeight="1" x14ac:dyDescent="0.2">
      <c r="B8" s="84"/>
      <c r="C8" s="352"/>
      <c r="D8" s="21"/>
      <c r="E8" s="172" t="s">
        <v>124</v>
      </c>
      <c r="F8" s="21"/>
      <c r="G8" s="21"/>
      <c r="H8" s="21"/>
      <c r="I8" s="21"/>
      <c r="J8" s="439" t="s">
        <v>9</v>
      </c>
      <c r="K8" s="439"/>
      <c r="L8" s="439"/>
      <c r="M8" s="26"/>
      <c r="N8" s="86"/>
    </row>
    <row r="9" spans="2:14" ht="12.75" customHeight="1" x14ac:dyDescent="0.2">
      <c r="B9" s="84"/>
      <c r="C9" s="352"/>
      <c r="D9" s="21"/>
      <c r="E9" s="21"/>
      <c r="F9" s="21"/>
      <c r="G9" s="172"/>
      <c r="H9" s="26"/>
      <c r="I9" s="26"/>
      <c r="J9" s="440"/>
      <c r="K9" s="440"/>
      <c r="L9" s="440"/>
      <c r="M9" s="26"/>
      <c r="N9" s="86"/>
    </row>
    <row r="10" spans="2:14" ht="12.75" customHeight="1" x14ac:dyDescent="0.2">
      <c r="B10" s="84"/>
      <c r="C10" s="178"/>
      <c r="D10" s="178"/>
      <c r="E10" s="178"/>
      <c r="F10" s="178"/>
      <c r="G10" s="178"/>
      <c r="H10" s="178"/>
      <c r="I10" s="59"/>
      <c r="J10" s="124" t="s">
        <v>8</v>
      </c>
      <c r="K10" s="159"/>
      <c r="L10" s="87" t="s">
        <v>4</v>
      </c>
      <c r="M10" s="26"/>
      <c r="N10" s="86"/>
    </row>
    <row r="11" spans="2:14" ht="12.75" customHeight="1" x14ac:dyDescent="0.2">
      <c r="B11" s="168"/>
      <c r="C11" s="39"/>
      <c r="D11" s="40"/>
      <c r="E11" s="9"/>
      <c r="F11" s="9"/>
      <c r="G11" s="9"/>
      <c r="H11" s="37"/>
      <c r="I11" s="8"/>
      <c r="J11" s="90" t="s">
        <v>10</v>
      </c>
      <c r="K11" s="241"/>
      <c r="L11" s="20" t="str">
        <f>IF(K11&lt;&gt;0,2,"")</f>
        <v/>
      </c>
      <c r="M11" s="167" t="str">
        <f>IF(K11&lt;&gt;"",1,"")</f>
        <v/>
      </c>
      <c r="N11" s="86"/>
    </row>
    <row r="12" spans="2:14" ht="12.75" customHeight="1" x14ac:dyDescent="0.25">
      <c r="B12" s="168"/>
      <c r="C12" s="123"/>
      <c r="D12" s="40"/>
      <c r="E12" s="9"/>
      <c r="F12" s="211" t="s">
        <v>166</v>
      </c>
      <c r="G12" s="353"/>
      <c r="H12" s="203"/>
      <c r="I12" s="158"/>
      <c r="J12" s="90" t="s">
        <v>11</v>
      </c>
      <c r="K12" s="241"/>
      <c r="L12" s="20" t="str">
        <f>IF(K12&lt;&gt;0,4,"")</f>
        <v/>
      </c>
      <c r="M12" s="167" t="str">
        <f>IF(K12&lt;&gt;"",1,"")</f>
        <v/>
      </c>
      <c r="N12" s="86"/>
    </row>
    <row r="13" spans="2:14" ht="12.75" customHeight="1" x14ac:dyDescent="0.2">
      <c r="B13" s="168"/>
      <c r="C13" s="123"/>
      <c r="D13" s="123"/>
      <c r="E13" s="123"/>
      <c r="F13" s="123"/>
      <c r="G13" s="123"/>
      <c r="H13" s="37"/>
      <c r="I13" s="26"/>
      <c r="J13" s="90" t="s">
        <v>12</v>
      </c>
      <c r="K13" s="241"/>
      <c r="L13" s="20" t="str">
        <f>IF(K13&lt;&gt;0,6,"")</f>
        <v/>
      </c>
      <c r="M13" s="167" t="str">
        <f>IF(K13&lt;&gt;"",1,"")</f>
        <v/>
      </c>
      <c r="N13" s="86"/>
    </row>
    <row r="14" spans="2:14" ht="12.75" customHeight="1" x14ac:dyDescent="0.2">
      <c r="B14" s="168"/>
      <c r="C14" s="123"/>
      <c r="D14" s="40"/>
      <c r="E14" s="9"/>
      <c r="F14" s="211" t="s">
        <v>139</v>
      </c>
      <c r="G14" s="353"/>
      <c r="H14" s="37"/>
      <c r="I14" s="26"/>
      <c r="J14" s="90" t="s">
        <v>110</v>
      </c>
      <c r="K14" s="241"/>
      <c r="L14" s="20" t="str">
        <f>IF(K14&lt;&gt;0,8,"")</f>
        <v/>
      </c>
      <c r="M14" s="167" t="str">
        <f>IF(K14&lt;&gt;"",1,"")</f>
        <v/>
      </c>
      <c r="N14" s="86"/>
    </row>
    <row r="15" spans="2:14" ht="12.75" customHeight="1" x14ac:dyDescent="0.2">
      <c r="B15" s="84"/>
      <c r="C15" s="39"/>
      <c r="D15" s="40"/>
      <c r="E15" s="9"/>
      <c r="F15" s="9"/>
      <c r="G15" s="9"/>
      <c r="H15" s="37"/>
      <c r="I15" s="26"/>
      <c r="J15" s="90" t="s">
        <v>109</v>
      </c>
      <c r="K15" s="241"/>
      <c r="L15" s="20" t="str">
        <f>IF(K15&lt;&gt;0,10,"")</f>
        <v/>
      </c>
      <c r="M15" s="167" t="str">
        <f>IF(K15&lt;&gt;"",1,"")</f>
        <v/>
      </c>
      <c r="N15" s="86"/>
    </row>
    <row r="16" spans="2:14" ht="12.75" customHeight="1" x14ac:dyDescent="0.2">
      <c r="B16" s="84"/>
      <c r="C16" s="39"/>
      <c r="D16" s="40"/>
      <c r="E16" s="9"/>
      <c r="F16" s="212" t="s">
        <v>143</v>
      </c>
      <c r="G16" s="179">
        <f>IF(G12&lt;&gt;"",G28,IF(G14&lt;&gt;"",G30,0))</f>
        <v>0</v>
      </c>
      <c r="H16" s="37"/>
      <c r="I16" s="26"/>
      <c r="J16" s="90"/>
      <c r="K16" s="213" t="s">
        <v>143</v>
      </c>
      <c r="L16" s="243">
        <f>IF(COUNT(M11:M15)&gt;1,0,SUM(L11:L15))</f>
        <v>0</v>
      </c>
      <c r="M16" s="167"/>
      <c r="N16" s="86"/>
    </row>
    <row r="17" spans="2:14" ht="12.75" customHeight="1" x14ac:dyDescent="0.2">
      <c r="B17" s="84"/>
      <c r="C17" s="39"/>
      <c r="D17" s="40"/>
      <c r="E17" s="9"/>
      <c r="F17" s="9"/>
      <c r="G17" s="9"/>
      <c r="H17" s="37"/>
      <c r="I17" s="26"/>
      <c r="J17" s="90"/>
      <c r="K17" s="90"/>
      <c r="L17" s="90"/>
      <c r="M17" s="167"/>
      <c r="N17" s="86"/>
    </row>
    <row r="18" spans="2:14" ht="12.75" customHeight="1" thickBot="1" x14ac:dyDescent="0.25">
      <c r="B18" s="84"/>
      <c r="C18" s="39"/>
      <c r="D18" s="40"/>
      <c r="E18" s="9"/>
      <c r="F18" s="9"/>
      <c r="G18" s="9"/>
      <c r="H18" s="37"/>
      <c r="I18" s="26"/>
      <c r="J18" s="26"/>
      <c r="K18" s="26"/>
      <c r="L18" s="26"/>
      <c r="M18" s="26"/>
      <c r="N18" s="85"/>
    </row>
    <row r="19" spans="2:14" ht="12.75" customHeight="1" thickTop="1" x14ac:dyDescent="0.2">
      <c r="B19" s="196"/>
      <c r="C19" s="197"/>
      <c r="D19" s="198"/>
      <c r="E19" s="199"/>
      <c r="F19" s="199"/>
      <c r="G19" s="199"/>
      <c r="H19" s="200"/>
      <c r="I19" s="201"/>
      <c r="J19" s="201"/>
      <c r="K19" s="201"/>
      <c r="L19" s="201"/>
      <c r="M19" s="201"/>
      <c r="N19" s="202"/>
    </row>
    <row r="20" spans="2:14" ht="12.75" customHeight="1" x14ac:dyDescent="0.2">
      <c r="B20" s="84"/>
      <c r="C20" s="441" t="s">
        <v>123</v>
      </c>
      <c r="D20" s="441"/>
      <c r="E20" s="441"/>
      <c r="F20" s="441"/>
      <c r="G20" s="441"/>
      <c r="H20" s="441"/>
      <c r="I20" s="441"/>
      <c r="J20" s="441"/>
      <c r="K20" s="441"/>
      <c r="L20" s="441"/>
      <c r="M20" s="26"/>
      <c r="N20" s="85"/>
    </row>
    <row r="21" spans="2:14" ht="12.75" customHeight="1" x14ac:dyDescent="0.2">
      <c r="B21" s="84"/>
      <c r="C21" s="441"/>
      <c r="D21" s="441"/>
      <c r="E21" s="441"/>
      <c r="F21" s="441"/>
      <c r="G21" s="441"/>
      <c r="H21" s="441"/>
      <c r="I21" s="441"/>
      <c r="J21" s="441"/>
      <c r="K21" s="441"/>
      <c r="L21" s="441"/>
      <c r="M21" s="26"/>
      <c r="N21" s="85"/>
    </row>
    <row r="22" spans="2:14" ht="12.75" customHeight="1" x14ac:dyDescent="0.2">
      <c r="B22" s="84"/>
      <c r="C22" s="441"/>
      <c r="D22" s="441"/>
      <c r="E22" s="441"/>
      <c r="F22" s="441"/>
      <c r="G22" s="441"/>
      <c r="H22" s="441"/>
      <c r="I22" s="441"/>
      <c r="J22" s="441"/>
      <c r="K22" s="441"/>
      <c r="L22" s="441"/>
      <c r="M22" s="26"/>
      <c r="N22" s="85"/>
    </row>
    <row r="23" spans="2:14" ht="12.75" customHeight="1" x14ac:dyDescent="0.2">
      <c r="B23" s="84"/>
      <c r="C23" s="210"/>
      <c r="D23" s="336"/>
      <c r="E23" s="336"/>
      <c r="F23" s="336"/>
      <c r="G23" s="336"/>
      <c r="H23" s="336"/>
      <c r="I23" s="336"/>
      <c r="J23" s="336"/>
      <c r="K23" s="336"/>
      <c r="L23" s="336"/>
      <c r="M23" s="26"/>
      <c r="N23" s="85"/>
    </row>
    <row r="24" spans="2:14" ht="12.75" customHeight="1" x14ac:dyDescent="0.2">
      <c r="B24" s="84"/>
      <c r="C24" s="442" t="s">
        <v>129</v>
      </c>
      <c r="D24" s="442"/>
      <c r="E24" s="442"/>
      <c r="F24" s="442"/>
      <c r="G24" s="442"/>
      <c r="H24" s="442"/>
      <c r="I24" s="442"/>
      <c r="J24" s="442"/>
      <c r="K24" s="442"/>
      <c r="L24" s="26"/>
      <c r="M24" s="26"/>
      <c r="N24" s="85"/>
    </row>
    <row r="25" spans="2:14" ht="12.75" customHeight="1" x14ac:dyDescent="0.2">
      <c r="B25" s="84"/>
      <c r="C25" s="442"/>
      <c r="D25" s="442"/>
      <c r="E25" s="442"/>
      <c r="F25" s="442"/>
      <c r="G25" s="442"/>
      <c r="H25" s="442"/>
      <c r="I25" s="442"/>
      <c r="J25" s="442"/>
      <c r="K25" s="442"/>
      <c r="L25" s="26"/>
      <c r="M25" s="26"/>
      <c r="N25" s="85"/>
    </row>
    <row r="26" spans="2:14" ht="12.75" customHeight="1" x14ac:dyDescent="0.2">
      <c r="B26" s="84"/>
      <c r="C26" s="442"/>
      <c r="D26" s="442"/>
      <c r="E26" s="442"/>
      <c r="F26" s="442"/>
      <c r="G26" s="442"/>
      <c r="H26" s="442"/>
      <c r="I26" s="442"/>
      <c r="J26" s="442"/>
      <c r="K26" s="442"/>
      <c r="L26" s="26"/>
      <c r="M26" s="26"/>
      <c r="N26" s="85"/>
    </row>
    <row r="27" spans="2:14" ht="12.75" customHeight="1" x14ac:dyDescent="0.2">
      <c r="B27" s="84"/>
      <c r="C27" s="39"/>
      <c r="D27" s="40"/>
      <c r="E27" s="9"/>
      <c r="F27" s="9"/>
      <c r="G27" s="9"/>
      <c r="H27" s="37"/>
      <c r="I27" s="26"/>
      <c r="J27" s="26"/>
      <c r="K27" s="26"/>
      <c r="L27" s="26"/>
      <c r="M27" s="26"/>
      <c r="N27" s="85"/>
    </row>
    <row r="28" spans="2:14" ht="12.75" customHeight="1" x14ac:dyDescent="0.2">
      <c r="B28" s="84"/>
      <c r="C28" s="123"/>
      <c r="D28" s="170" t="s">
        <v>140</v>
      </c>
      <c r="E28" s="123"/>
      <c r="F28" s="123"/>
      <c r="G28" s="179">
        <f>L33</f>
        <v>0</v>
      </c>
      <c r="H28" s="26" t="s">
        <v>122</v>
      </c>
      <c r="I28" s="26"/>
      <c r="J28" s="26"/>
      <c r="K28" s="26"/>
      <c r="L28" s="26"/>
      <c r="M28" s="26"/>
      <c r="N28" s="85"/>
    </row>
    <row r="29" spans="2:14" ht="12.75" customHeight="1" x14ac:dyDescent="0.2">
      <c r="B29" s="84"/>
      <c r="C29" s="123"/>
      <c r="D29" s="39"/>
      <c r="E29" s="123"/>
      <c r="F29" s="9"/>
      <c r="G29" s="9"/>
      <c r="H29" s="9"/>
      <c r="I29" s="26"/>
      <c r="J29" s="26"/>
      <c r="K29" s="26"/>
      <c r="L29" s="26"/>
      <c r="M29" s="26"/>
      <c r="N29" s="85"/>
    </row>
    <row r="30" spans="2:14" ht="12.75" customHeight="1" x14ac:dyDescent="0.2">
      <c r="B30" s="84"/>
      <c r="C30" s="123"/>
      <c r="D30" s="88" t="s">
        <v>141</v>
      </c>
      <c r="E30" s="123"/>
      <c r="F30" s="9"/>
      <c r="G30" s="180">
        <f>L38</f>
        <v>0</v>
      </c>
      <c r="H30" s="173" t="s">
        <v>122</v>
      </c>
      <c r="I30" s="26"/>
      <c r="J30" s="26"/>
      <c r="K30" s="26"/>
      <c r="L30" s="26"/>
      <c r="M30" s="26"/>
      <c r="N30" s="85"/>
    </row>
    <row r="31" spans="2:14" ht="12.75" customHeight="1" x14ac:dyDescent="0.2">
      <c r="B31" s="84"/>
      <c r="C31" s="123"/>
      <c r="D31" s="123"/>
      <c r="E31" s="123"/>
      <c r="F31" s="123"/>
      <c r="G31" s="123"/>
      <c r="H31" s="123"/>
      <c r="I31" s="26"/>
      <c r="J31" s="26"/>
      <c r="K31" s="26"/>
      <c r="L31" s="26"/>
      <c r="M31" s="26"/>
      <c r="N31" s="85"/>
    </row>
    <row r="32" spans="2:14" ht="12.75" customHeight="1" x14ac:dyDescent="0.2">
      <c r="B32" s="84"/>
      <c r="C32" s="123"/>
      <c r="D32" s="123"/>
      <c r="E32" s="123"/>
      <c r="F32" s="123"/>
      <c r="G32" s="123"/>
      <c r="H32" s="123"/>
      <c r="I32" s="26"/>
      <c r="J32" s="26" t="s">
        <v>130</v>
      </c>
      <c r="K32" s="26"/>
      <c r="L32" s="26"/>
      <c r="M32" s="26"/>
      <c r="N32" s="85"/>
    </row>
    <row r="33" spans="2:14" ht="12.75" customHeight="1" x14ac:dyDescent="0.2">
      <c r="B33" s="84"/>
      <c r="C33" s="39"/>
      <c r="D33" s="314" t="s">
        <v>125</v>
      </c>
      <c r="E33" s="92" t="s">
        <v>1</v>
      </c>
      <c r="F33" s="9"/>
      <c r="G33" s="9"/>
      <c r="H33" s="26" t="s">
        <v>128</v>
      </c>
      <c r="I33" s="26"/>
      <c r="J33" s="26"/>
      <c r="K33" s="26"/>
      <c r="L33" s="26">
        <f>IF(G12&lt;60, 0.6667*(G12),-G12+100)</f>
        <v>0</v>
      </c>
      <c r="M33" s="26"/>
      <c r="N33" s="85"/>
    </row>
    <row r="34" spans="2:14" ht="12.75" customHeight="1" x14ac:dyDescent="0.2">
      <c r="B34" s="84"/>
      <c r="C34" s="39"/>
      <c r="D34" s="20">
        <v>0</v>
      </c>
      <c r="E34" s="204">
        <v>0</v>
      </c>
      <c r="F34" s="9"/>
      <c r="G34" s="9"/>
      <c r="H34" s="26" t="s">
        <v>126</v>
      </c>
      <c r="I34" s="26"/>
      <c r="J34" s="26"/>
      <c r="K34" s="26"/>
      <c r="L34" s="204">
        <f>0.6667*(G12)</f>
        <v>0</v>
      </c>
      <c r="M34" s="26"/>
      <c r="N34" s="85"/>
    </row>
    <row r="35" spans="2:14" ht="12.75" customHeight="1" x14ac:dyDescent="0.2">
      <c r="B35" s="84"/>
      <c r="C35" s="39"/>
      <c r="D35" s="20">
        <v>10</v>
      </c>
      <c r="E35" s="204">
        <v>6.6666666666666696</v>
      </c>
      <c r="F35" s="9"/>
      <c r="G35" s="123"/>
      <c r="H35" s="26" t="s">
        <v>127</v>
      </c>
      <c r="I35" s="26"/>
      <c r="J35" s="26"/>
      <c r="K35" s="26"/>
      <c r="L35" s="26">
        <f>-(G12) + 100</f>
        <v>100</v>
      </c>
      <c r="M35" s="26"/>
      <c r="N35" s="85"/>
    </row>
    <row r="36" spans="2:14" ht="12.75" customHeight="1" x14ac:dyDescent="0.2">
      <c r="B36" s="84"/>
      <c r="C36" s="39"/>
      <c r="D36" s="20">
        <v>20</v>
      </c>
      <c r="E36" s="204">
        <v>13.333333333333339</v>
      </c>
      <c r="F36" s="9"/>
      <c r="G36" s="9"/>
      <c r="H36" s="26"/>
      <c r="I36" s="26"/>
      <c r="J36" s="26"/>
      <c r="K36" s="26"/>
      <c r="L36" s="26"/>
      <c r="M36" s="26"/>
      <c r="N36" s="85"/>
    </row>
    <row r="37" spans="2:14" ht="12.75" customHeight="1" x14ac:dyDescent="0.2">
      <c r="B37" s="84"/>
      <c r="C37" s="39"/>
      <c r="D37" s="20">
        <v>30</v>
      </c>
      <c r="E37" s="204">
        <v>20</v>
      </c>
      <c r="F37" s="9"/>
      <c r="G37" s="9"/>
      <c r="H37" s="26"/>
      <c r="I37" s="26"/>
      <c r="J37" s="88" t="s">
        <v>197</v>
      </c>
      <c r="K37" s="26"/>
      <c r="L37" s="26"/>
      <c r="M37" s="26"/>
      <c r="N37" s="85"/>
    </row>
    <row r="38" spans="2:14" ht="12.75" customHeight="1" x14ac:dyDescent="0.2">
      <c r="B38" s="84"/>
      <c r="C38" s="39"/>
      <c r="D38" s="20">
        <v>40</v>
      </c>
      <c r="E38" s="204">
        <v>26.666666666666679</v>
      </c>
      <c r="F38" s="9"/>
      <c r="G38" s="9"/>
      <c r="H38" s="26" t="s">
        <v>128</v>
      </c>
      <c r="I38" s="26"/>
      <c r="J38" s="26"/>
      <c r="K38" s="26"/>
      <c r="L38" s="26">
        <f>IF(G14&lt;60, 0.6667*(G14),-G14+100)</f>
        <v>0</v>
      </c>
      <c r="M38" s="26"/>
      <c r="N38" s="85"/>
    </row>
    <row r="39" spans="2:14" ht="12.75" customHeight="1" x14ac:dyDescent="0.2">
      <c r="B39" s="84"/>
      <c r="C39" s="39"/>
      <c r="D39" s="20">
        <v>50</v>
      </c>
      <c r="E39" s="204">
        <v>33.33333333333335</v>
      </c>
      <c r="F39" s="9"/>
      <c r="G39" s="9"/>
      <c r="H39" s="26" t="s">
        <v>126</v>
      </c>
      <c r="I39" s="26"/>
      <c r="J39" s="26"/>
      <c r="K39" s="26"/>
      <c r="L39" s="204">
        <f>0.6667*(G35)</f>
        <v>0</v>
      </c>
      <c r="M39" s="26"/>
      <c r="N39" s="85"/>
    </row>
    <row r="40" spans="2:14" ht="12.75" customHeight="1" x14ac:dyDescent="0.2">
      <c r="B40" s="84"/>
      <c r="C40" s="39"/>
      <c r="D40" s="20">
        <v>60</v>
      </c>
      <c r="E40" s="204">
        <v>40</v>
      </c>
      <c r="F40" s="9"/>
      <c r="G40" s="9"/>
      <c r="H40" s="26" t="s">
        <v>127</v>
      </c>
      <c r="I40" s="26"/>
      <c r="J40" s="26"/>
      <c r="K40" s="26"/>
      <c r="L40" s="26">
        <f>-(G35) + 100</f>
        <v>100</v>
      </c>
      <c r="M40" s="26"/>
      <c r="N40" s="85"/>
    </row>
    <row r="41" spans="2:14" ht="12.75" customHeight="1" x14ac:dyDescent="0.2">
      <c r="B41" s="84"/>
      <c r="C41" s="39"/>
      <c r="D41" s="20">
        <v>70</v>
      </c>
      <c r="E41" s="204">
        <v>30</v>
      </c>
      <c r="F41" s="9"/>
      <c r="G41" s="9"/>
      <c r="H41" s="26"/>
      <c r="I41" s="26"/>
      <c r="J41" s="26"/>
      <c r="K41" s="26"/>
      <c r="L41" s="26"/>
      <c r="M41" s="26"/>
      <c r="N41" s="85"/>
    </row>
    <row r="42" spans="2:14" ht="12.75" customHeight="1" x14ac:dyDescent="0.2">
      <c r="B42" s="84"/>
      <c r="C42" s="39"/>
      <c r="D42" s="20">
        <v>80</v>
      </c>
      <c r="E42" s="204">
        <v>20</v>
      </c>
      <c r="F42" s="9"/>
      <c r="G42" s="9"/>
      <c r="H42" s="26"/>
      <c r="I42" s="26"/>
      <c r="J42" s="26"/>
      <c r="K42" s="26"/>
      <c r="L42" s="26"/>
      <c r="M42" s="26"/>
      <c r="N42" s="85"/>
    </row>
    <row r="43" spans="2:14" ht="12.75" customHeight="1" x14ac:dyDescent="0.2">
      <c r="B43" s="84"/>
      <c r="C43" s="39"/>
      <c r="D43" s="20">
        <v>90</v>
      </c>
      <c r="E43" s="204">
        <v>10</v>
      </c>
      <c r="F43" s="9"/>
      <c r="G43" s="9"/>
      <c r="H43" s="26"/>
      <c r="I43" s="26"/>
      <c r="J43" s="26"/>
      <c r="K43" s="26"/>
      <c r="L43" s="26"/>
      <c r="M43" s="26"/>
      <c r="N43" s="85"/>
    </row>
    <row r="44" spans="2:14" ht="12.75" customHeight="1" x14ac:dyDescent="0.2">
      <c r="B44" s="84"/>
      <c r="C44" s="39"/>
      <c r="D44" s="20">
        <v>100</v>
      </c>
      <c r="E44" s="204">
        <v>0</v>
      </c>
      <c r="F44" s="9"/>
      <c r="G44" s="9"/>
      <c r="H44" s="26"/>
      <c r="I44" s="26"/>
      <c r="J44" s="26"/>
      <c r="K44" s="26"/>
      <c r="L44" s="26"/>
      <c r="M44" s="26"/>
      <c r="N44" s="85"/>
    </row>
    <row r="45" spans="2:14" ht="12.75" customHeight="1" thickBot="1" x14ac:dyDescent="0.25">
      <c r="B45" s="89"/>
      <c r="C45" s="205"/>
      <c r="D45" s="206"/>
      <c r="E45" s="207"/>
      <c r="F45" s="207"/>
      <c r="G45" s="207"/>
      <c r="H45" s="208"/>
      <c r="I45" s="42"/>
      <c r="J45" s="42"/>
      <c r="K45" s="42"/>
      <c r="L45" s="42"/>
      <c r="M45" s="42"/>
      <c r="N45" s="209"/>
    </row>
  </sheetData>
  <sheetProtection algorithmName="SHA-512" hashValue="k8CAqSvGu99KXZIRYOvPGuNJOsap04WYFF8QL7qMXIGnIWogQPN1HK+f1OKw9UKC6AQFAshouJUWIAFb6vfD2g==" saltValue="P6flv0Mqtt+kMc2NkZAowQ==" spinCount="100000" sheet="1" selectLockedCells="1"/>
  <mergeCells count="5">
    <mergeCell ref="D7:G7"/>
    <mergeCell ref="J8:L9"/>
    <mergeCell ref="C20:L22"/>
    <mergeCell ref="C24:K26"/>
    <mergeCell ref="D4:K5"/>
  </mergeCells>
  <phoneticPr fontId="0" type="noConversion"/>
  <conditionalFormatting sqref="I12">
    <cfRule type="containsErrors" dxfId="23" priority="3" stopIfTrue="1">
      <formula>ISERROR(I12)</formula>
    </cfRule>
  </conditionalFormatting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H53"/>
  <sheetViews>
    <sheetView showGridLines="0" zoomScaleNormal="100" workbookViewId="0">
      <selection activeCell="C8" sqref="C8"/>
    </sheetView>
  </sheetViews>
  <sheetFormatPr defaultColWidth="5.7109375" defaultRowHeight="12.75" customHeight="1" x14ac:dyDescent="0.2"/>
  <cols>
    <col min="1" max="12" width="5.7109375" style="114"/>
    <col min="13" max="13" width="8.5703125" style="114" customWidth="1"/>
    <col min="14" max="14" width="8.140625" style="114" customWidth="1"/>
    <col min="15" max="16384" width="5.7109375" style="114"/>
  </cols>
  <sheetData>
    <row r="1" spans="2:16" ht="12.75" customHeight="1" thickBot="1" x14ac:dyDescent="0.25"/>
    <row r="2" spans="2:16" ht="12.75" customHeight="1" thickTop="1" x14ac:dyDescent="0.2">
      <c r="B2" s="259"/>
      <c r="C2" s="447" t="s">
        <v>23</v>
      </c>
      <c r="D2" s="447"/>
      <c r="E2" s="447"/>
      <c r="F2" s="447"/>
      <c r="G2" s="447"/>
      <c r="H2" s="447"/>
      <c r="I2" s="447"/>
      <c r="J2" s="447"/>
      <c r="K2" s="447"/>
      <c r="L2" s="447"/>
      <c r="M2" s="447"/>
      <c r="N2" s="447"/>
      <c r="O2" s="447"/>
      <c r="P2" s="260"/>
    </row>
    <row r="3" spans="2:16" ht="12.75" customHeight="1" x14ac:dyDescent="0.2">
      <c r="B3" s="261"/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7"/>
      <c r="N3" s="427"/>
      <c r="O3" s="427"/>
      <c r="P3" s="262"/>
    </row>
    <row r="4" spans="2:16" ht="12.75" customHeight="1" x14ac:dyDescent="0.2">
      <c r="B4" s="261"/>
      <c r="C4" s="427"/>
      <c r="D4" s="427"/>
      <c r="E4" s="427"/>
      <c r="F4" s="427"/>
      <c r="G4" s="427"/>
      <c r="H4" s="427"/>
      <c r="I4" s="427"/>
      <c r="J4" s="427"/>
      <c r="K4" s="427"/>
      <c r="L4" s="427"/>
      <c r="M4" s="427"/>
      <c r="N4" s="427"/>
      <c r="O4" s="427"/>
      <c r="P4" s="262"/>
    </row>
    <row r="5" spans="2:16" ht="12.75" customHeight="1" x14ac:dyDescent="0.2">
      <c r="B5" s="263"/>
      <c r="C5" s="264"/>
      <c r="D5" s="88"/>
      <c r="E5" s="265"/>
      <c r="F5" s="268"/>
      <c r="G5" s="266"/>
      <c r="H5" s="266"/>
      <c r="I5" s="268"/>
      <c r="J5" s="266"/>
      <c r="K5" s="266"/>
      <c r="L5" s="267"/>
      <c r="M5" s="267"/>
      <c r="N5" s="267"/>
      <c r="O5" s="268"/>
      <c r="P5" s="269"/>
    </row>
    <row r="6" spans="2:16" ht="12.75" customHeight="1" x14ac:dyDescent="0.2">
      <c r="B6" s="263"/>
      <c r="C6" s="294" t="s">
        <v>206</v>
      </c>
      <c r="D6" s="239"/>
      <c r="E6" s="265"/>
      <c r="F6" s="405" t="s">
        <v>207</v>
      </c>
      <c r="G6" s="123"/>
      <c r="H6" s="123"/>
      <c r="I6" s="123"/>
      <c r="J6" s="123"/>
      <c r="K6" s="294" t="s">
        <v>208</v>
      </c>
      <c r="L6" s="266"/>
      <c r="M6" s="268"/>
      <c r="N6" s="266"/>
      <c r="O6" s="266"/>
      <c r="P6" s="269"/>
    </row>
    <row r="7" spans="2:16" ht="12.75" customHeight="1" x14ac:dyDescent="0.2">
      <c r="B7" s="263"/>
      <c r="C7" s="123" t="s">
        <v>205</v>
      </c>
      <c r="D7" s="123"/>
      <c r="E7" s="265"/>
      <c r="F7" s="268"/>
      <c r="G7" s="123"/>
      <c r="H7" s="123"/>
      <c r="I7" s="123"/>
      <c r="J7" s="123"/>
      <c r="K7" s="266"/>
      <c r="L7" s="266"/>
      <c r="M7" s="268"/>
      <c r="N7" s="266"/>
      <c r="O7" s="266"/>
      <c r="P7" s="269"/>
    </row>
    <row r="8" spans="2:16" ht="12.75" customHeight="1" x14ac:dyDescent="0.2">
      <c r="B8" s="263"/>
      <c r="C8" s="215"/>
      <c r="D8" s="270" t="s">
        <v>157</v>
      </c>
      <c r="E8" s="265"/>
      <c r="F8" s="215"/>
      <c r="G8" s="331"/>
      <c r="H8" s="123"/>
      <c r="I8" s="123"/>
      <c r="J8" s="123"/>
      <c r="K8" s="123"/>
      <c r="L8" s="266"/>
      <c r="M8" s="274" t="s">
        <v>112</v>
      </c>
      <c r="N8" s="241"/>
      <c r="O8" s="266"/>
      <c r="P8" s="269"/>
    </row>
    <row r="9" spans="2:16" ht="12.75" customHeight="1" x14ac:dyDescent="0.2">
      <c r="B9" s="263"/>
      <c r="C9" s="215"/>
      <c r="D9" s="270" t="s">
        <v>158</v>
      </c>
      <c r="E9" s="265"/>
      <c r="F9" s="268"/>
      <c r="G9" s="123"/>
      <c r="H9" s="123"/>
      <c r="I9" s="123"/>
      <c r="J9" s="123"/>
      <c r="K9" s="266"/>
      <c r="L9" s="266"/>
      <c r="M9" s="274"/>
      <c r="N9" s="266"/>
      <c r="O9" s="266"/>
      <c r="P9" s="269"/>
    </row>
    <row r="10" spans="2:16" ht="12.75" customHeight="1" x14ac:dyDescent="0.2">
      <c r="B10" s="263"/>
      <c r="C10" s="215"/>
      <c r="D10" s="270" t="s">
        <v>159</v>
      </c>
      <c r="E10" s="265"/>
      <c r="F10" s="272"/>
      <c r="G10" s="123"/>
      <c r="H10" s="123"/>
      <c r="I10" s="123"/>
      <c r="J10" s="123"/>
      <c r="K10" s="123"/>
      <c r="L10" s="273"/>
      <c r="M10" s="274" t="s">
        <v>113</v>
      </c>
      <c r="N10" s="356"/>
      <c r="O10" s="273"/>
      <c r="P10" s="269"/>
    </row>
    <row r="11" spans="2:16" ht="12.75" customHeight="1" x14ac:dyDescent="0.2">
      <c r="B11" s="263"/>
      <c r="C11" s="331"/>
      <c r="D11" s="331"/>
      <c r="E11" s="265"/>
      <c r="F11" s="268"/>
      <c r="G11" s="123"/>
      <c r="H11" s="123"/>
      <c r="I11" s="123"/>
      <c r="J11" s="123"/>
      <c r="K11" s="273"/>
      <c r="L11" s="273"/>
      <c r="M11" s="273"/>
      <c r="N11" s="273"/>
      <c r="O11" s="273"/>
      <c r="P11" s="269"/>
    </row>
    <row r="12" spans="2:16" ht="12.75" customHeight="1" x14ac:dyDescent="0.2">
      <c r="B12" s="263"/>
      <c r="C12" s="123"/>
      <c r="D12" s="123"/>
      <c r="E12" s="123"/>
      <c r="F12" s="123"/>
      <c r="G12" s="123"/>
      <c r="H12" s="123"/>
      <c r="I12" s="123"/>
      <c r="J12" s="123"/>
      <c r="K12" s="265"/>
      <c r="L12" s="273"/>
      <c r="M12" s="274" t="s">
        <v>165</v>
      </c>
      <c r="N12" s="236">
        <f>IF(N10&gt;N16,N16,N10)</f>
        <v>0</v>
      </c>
      <c r="O12" s="290" t="s">
        <v>169</v>
      </c>
      <c r="P12" s="275"/>
    </row>
    <row r="13" spans="2:16" ht="12.75" customHeight="1" x14ac:dyDescent="0.2">
      <c r="B13" s="263"/>
      <c r="C13" s="295" t="s">
        <v>170</v>
      </c>
      <c r="D13" s="88"/>
      <c r="E13" s="265"/>
      <c r="F13" s="266"/>
      <c r="G13" s="123"/>
      <c r="H13" s="123"/>
      <c r="I13" s="123"/>
      <c r="J13" s="123"/>
      <c r="K13" s="276"/>
      <c r="L13" s="276"/>
      <c r="M13" s="265"/>
      <c r="N13" s="265"/>
      <c r="O13" s="265"/>
      <c r="P13" s="278"/>
    </row>
    <row r="14" spans="2:16" ht="12.75" customHeight="1" x14ac:dyDescent="0.2">
      <c r="B14" s="288"/>
      <c r="C14" s="264"/>
      <c r="D14" s="88"/>
      <c r="E14" s="265"/>
      <c r="F14" s="276"/>
      <c r="G14" s="123"/>
      <c r="H14" s="123"/>
      <c r="I14" s="123"/>
      <c r="J14" s="123"/>
      <c r="K14" s="354"/>
      <c r="L14" s="354"/>
      <c r="M14" s="279" t="s">
        <v>1</v>
      </c>
      <c r="N14" s="280">
        <f>IF(N12-N8=2,3,IF(N12-N8&gt;=3,5,0))</f>
        <v>0</v>
      </c>
      <c r="O14" s="273"/>
      <c r="P14" s="278"/>
    </row>
    <row r="15" spans="2:16" ht="12.75" customHeight="1" x14ac:dyDescent="0.2">
      <c r="B15" s="289"/>
      <c r="C15" s="356"/>
      <c r="D15" s="400" t="s">
        <v>131</v>
      </c>
      <c r="E15" s="401"/>
      <c r="F15" s="354"/>
      <c r="G15" s="123"/>
      <c r="H15" s="123"/>
      <c r="I15" s="123"/>
      <c r="J15" s="123"/>
      <c r="K15" s="281"/>
      <c r="L15" s="283"/>
      <c r="M15" s="266"/>
      <c r="N15" s="284"/>
      <c r="O15" s="277"/>
      <c r="P15" s="291"/>
    </row>
    <row r="16" spans="2:16" ht="12.75" customHeight="1" x14ac:dyDescent="0.2">
      <c r="B16" s="288"/>
      <c r="C16" s="282"/>
      <c r="D16" s="357" t="s">
        <v>174</v>
      </c>
      <c r="E16" s="268"/>
      <c r="F16" s="268"/>
      <c r="G16" s="123"/>
      <c r="H16" s="123"/>
      <c r="I16" s="123"/>
      <c r="J16" s="123"/>
      <c r="K16" s="281"/>
      <c r="L16" s="355"/>
      <c r="M16" s="292" t="s">
        <v>164</v>
      </c>
      <c r="N16" s="285" t="str">
        <f>IF(OR(GEOMETRY!F8=2,GEOMETRY!F8=6),GEOMETRY!C45,GEOMETRY!C31)</f>
        <v/>
      </c>
      <c r="O16" s="123"/>
      <c r="P16" s="278"/>
    </row>
    <row r="17" spans="2:34" ht="12.75" customHeight="1" x14ac:dyDescent="0.2">
      <c r="B17" s="263"/>
      <c r="C17" s="280">
        <f>IF(C15=0,0,IF(C15&gt;5,5,C15))</f>
        <v>0</v>
      </c>
      <c r="D17" s="293" t="s">
        <v>1</v>
      </c>
      <c r="E17" s="271"/>
      <c r="F17" s="266"/>
      <c r="G17" s="123"/>
      <c r="H17" s="286"/>
      <c r="I17" s="286"/>
      <c r="J17" s="286"/>
      <c r="K17" s="286"/>
      <c r="L17" s="286"/>
      <c r="M17" s="286"/>
      <c r="N17" s="264"/>
      <c r="O17" s="264"/>
      <c r="P17" s="287"/>
    </row>
    <row r="18" spans="2:34" ht="12.75" customHeight="1" thickBot="1" x14ac:dyDescent="0.25">
      <c r="B18" s="261"/>
      <c r="C18" s="88"/>
      <c r="D18" s="264"/>
      <c r="E18" s="264"/>
      <c r="F18" s="264"/>
      <c r="G18" s="264"/>
      <c r="H18" s="264"/>
      <c r="I18" s="264"/>
      <c r="J18" s="264"/>
      <c r="K18" s="264"/>
      <c r="L18" s="264"/>
      <c r="M18" s="264"/>
      <c r="N18" s="264"/>
      <c r="O18" s="264"/>
      <c r="P18" s="275"/>
    </row>
    <row r="19" spans="2:34" ht="12.75" customHeight="1" thickTop="1" x14ac:dyDescent="0.2">
      <c r="B19" s="296"/>
      <c r="C19" s="297"/>
      <c r="D19" s="297"/>
      <c r="E19" s="297"/>
      <c r="F19" s="297"/>
      <c r="G19" s="297"/>
      <c r="H19" s="297"/>
      <c r="I19" s="297"/>
      <c r="J19" s="297"/>
      <c r="K19" s="297"/>
      <c r="L19" s="297"/>
      <c r="M19" s="297"/>
      <c r="N19" s="297"/>
      <c r="O19" s="297"/>
      <c r="P19" s="298"/>
    </row>
    <row r="20" spans="2:34" s="216" customFormat="1" ht="12.75" customHeight="1" x14ac:dyDescent="0.2">
      <c r="B20" s="299"/>
      <c r="C20" s="26"/>
      <c r="D20" s="60"/>
      <c r="E20" s="60"/>
      <c r="F20" s="60"/>
      <c r="G20" s="26"/>
      <c r="H20" s="60"/>
      <c r="I20" s="60"/>
      <c r="J20" s="26"/>
      <c r="K20" s="26"/>
      <c r="L20" s="26"/>
      <c r="M20" s="26"/>
      <c r="N20" s="26"/>
      <c r="O20" s="26"/>
      <c r="P20" s="300"/>
      <c r="Q20" s="218"/>
      <c r="R20" s="219"/>
      <c r="S20" s="219"/>
      <c r="T20" s="219"/>
      <c r="U20" s="218"/>
      <c r="V20" s="218"/>
      <c r="W20" s="218"/>
      <c r="X20" s="217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</row>
    <row r="21" spans="2:34" s="216" customFormat="1" ht="12.75" customHeight="1" x14ac:dyDescent="0.2">
      <c r="B21" s="299"/>
      <c r="C21" s="301" t="s">
        <v>144</v>
      </c>
      <c r="D21" s="26"/>
      <c r="E21" s="8"/>
      <c r="F21" s="8"/>
      <c r="G21" s="8"/>
      <c r="H21" s="8"/>
      <c r="I21" s="8"/>
      <c r="J21" s="8"/>
      <c r="K21" s="26"/>
      <c r="L21" s="26"/>
      <c r="M21" s="26"/>
      <c r="N21" s="26"/>
      <c r="O21" s="26"/>
      <c r="P21" s="300"/>
      <c r="Q21" s="218"/>
      <c r="R21" s="219"/>
      <c r="S21" s="219"/>
      <c r="T21" s="219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</row>
    <row r="22" spans="2:34" s="216" customFormat="1" ht="12.75" customHeight="1" x14ac:dyDescent="0.2">
      <c r="B22" s="29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8"/>
      <c r="N22" s="26"/>
      <c r="O22" s="26"/>
      <c r="P22" s="300"/>
      <c r="Q22" s="220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</row>
    <row r="23" spans="2:34" s="216" customFormat="1" ht="12.75" customHeight="1" x14ac:dyDescent="0.2">
      <c r="B23" s="299"/>
      <c r="C23" s="302">
        <f>N8</f>
        <v>0</v>
      </c>
      <c r="D23" s="303" t="s">
        <v>145</v>
      </c>
      <c r="E23" s="304"/>
      <c r="F23" s="304"/>
      <c r="G23" s="26"/>
      <c r="H23" s="26"/>
      <c r="I23" s="28" t="s">
        <v>24</v>
      </c>
      <c r="J23" s="8" t="s">
        <v>1</v>
      </c>
      <c r="K23" s="26"/>
      <c r="L23" s="26"/>
      <c r="M23" s="8"/>
      <c r="N23" s="26"/>
      <c r="O23" s="26"/>
      <c r="P23" s="300"/>
      <c r="Q23" s="218"/>
      <c r="R23" s="218"/>
      <c r="S23" s="218"/>
      <c r="T23" s="218"/>
      <c r="U23" s="218"/>
      <c r="V23" s="218"/>
      <c r="W23" s="218"/>
      <c r="X23" s="218"/>
      <c r="Y23" s="217"/>
      <c r="Z23" s="218"/>
      <c r="AA23" s="218"/>
      <c r="AB23" s="218"/>
      <c r="AC23" s="222"/>
      <c r="AD23" s="220"/>
      <c r="AE23" s="220"/>
      <c r="AF23" s="217"/>
      <c r="AG23" s="223"/>
      <c r="AH23" s="218"/>
    </row>
    <row r="24" spans="2:34" s="216" customFormat="1" ht="12.75" customHeight="1" x14ac:dyDescent="0.2">
      <c r="B24" s="299"/>
      <c r="C24" s="304"/>
      <c r="D24" s="304"/>
      <c r="E24" s="304"/>
      <c r="F24" s="304"/>
      <c r="G24" s="305"/>
      <c r="H24" s="26"/>
      <c r="I24" s="8" t="s">
        <v>120</v>
      </c>
      <c r="J24" s="306">
        <v>3</v>
      </c>
      <c r="K24" s="307"/>
      <c r="L24" s="26"/>
      <c r="M24" s="8"/>
      <c r="N24" s="26"/>
      <c r="O24" s="8"/>
      <c r="P24" s="308"/>
      <c r="Q24" s="219"/>
      <c r="R24" s="219"/>
      <c r="S24" s="219"/>
      <c r="T24" s="219"/>
      <c r="U24" s="219"/>
      <c r="V24" s="219"/>
      <c r="W24" s="218"/>
      <c r="X24" s="218"/>
      <c r="Y24" s="223"/>
      <c r="Z24" s="218"/>
      <c r="AA24" s="218"/>
      <c r="AB24" s="218"/>
      <c r="AC24" s="224"/>
      <c r="AD24" s="220"/>
      <c r="AE24" s="238"/>
      <c r="AF24" s="217"/>
      <c r="AG24" s="223"/>
      <c r="AH24" s="218"/>
    </row>
    <row r="25" spans="2:34" s="216" customFormat="1" ht="12.75" customHeight="1" x14ac:dyDescent="0.2">
      <c r="B25" s="299"/>
      <c r="C25" s="302">
        <f>N10</f>
        <v>0</v>
      </c>
      <c r="D25" s="303" t="s">
        <v>146</v>
      </c>
      <c r="E25" s="304"/>
      <c r="F25" s="304"/>
      <c r="G25" s="304"/>
      <c r="H25" s="26"/>
      <c r="I25" s="8" t="s">
        <v>147</v>
      </c>
      <c r="J25" s="306">
        <v>5</v>
      </c>
      <c r="K25" s="26"/>
      <c r="L25" s="26"/>
      <c r="M25" s="8"/>
      <c r="N25" s="26"/>
      <c r="O25" s="8"/>
      <c r="P25" s="308"/>
      <c r="Q25" s="225"/>
      <c r="R25" s="225"/>
      <c r="S25" s="226"/>
      <c r="T25" s="227"/>
      <c r="U25" s="219"/>
      <c r="V25" s="219"/>
      <c r="W25" s="218"/>
      <c r="X25" s="218"/>
      <c r="Y25" s="223"/>
      <c r="Z25" s="223"/>
      <c r="AA25" s="223"/>
      <c r="AB25" s="223"/>
      <c r="AC25" s="224"/>
      <c r="AD25" s="238"/>
      <c r="AE25" s="238"/>
      <c r="AF25" s="217"/>
      <c r="AG25" s="228"/>
      <c r="AH25" s="218"/>
    </row>
    <row r="26" spans="2:34" s="216" customFormat="1" ht="12.75" customHeight="1" x14ac:dyDescent="0.2">
      <c r="B26" s="299"/>
      <c r="C26" s="304"/>
      <c r="D26" s="304"/>
      <c r="E26" s="304"/>
      <c r="F26" s="304"/>
      <c r="G26" s="304"/>
      <c r="H26" s="26"/>
      <c r="I26" s="8"/>
      <c r="J26" s="8"/>
      <c r="K26" s="26"/>
      <c r="L26" s="26"/>
      <c r="M26" s="8"/>
      <c r="N26" s="26"/>
      <c r="O26" s="8"/>
      <c r="P26" s="308"/>
      <c r="Q26" s="225"/>
      <c r="R26" s="225"/>
      <c r="S26" s="225"/>
      <c r="T26" s="225"/>
      <c r="U26" s="219"/>
      <c r="V26" s="219"/>
      <c r="W26" s="218"/>
      <c r="X26" s="218"/>
      <c r="Y26" s="223"/>
      <c r="Z26" s="218"/>
      <c r="AA26" s="218"/>
      <c r="AB26" s="218"/>
      <c r="AC26" s="224"/>
      <c r="AD26" s="238"/>
      <c r="AE26" s="238"/>
      <c r="AF26" s="217"/>
      <c r="AG26" s="223"/>
      <c r="AH26" s="218"/>
    </row>
    <row r="27" spans="2:34" s="216" customFormat="1" ht="12.75" customHeight="1" x14ac:dyDescent="0.2">
      <c r="B27" s="299"/>
      <c r="C27" s="304"/>
      <c r="D27" s="304"/>
      <c r="E27" s="304"/>
      <c r="F27" s="304"/>
      <c r="G27" s="304"/>
      <c r="H27" s="26"/>
      <c r="I27" s="8"/>
      <c r="J27" s="8"/>
      <c r="K27" s="26"/>
      <c r="L27" s="26"/>
      <c r="M27" s="8"/>
      <c r="N27" s="26"/>
      <c r="O27" s="8"/>
      <c r="P27" s="308"/>
      <c r="Q27" s="225"/>
      <c r="R27" s="225"/>
      <c r="S27" s="225"/>
      <c r="T27" s="225"/>
      <c r="U27" s="219"/>
      <c r="V27" s="219"/>
      <c r="W27" s="218"/>
      <c r="X27" s="218"/>
      <c r="Y27" s="223"/>
      <c r="Z27" s="218"/>
      <c r="AA27" s="218"/>
      <c r="AB27" s="218"/>
      <c r="AC27" s="224"/>
      <c r="AD27" s="238"/>
      <c r="AE27" s="238"/>
      <c r="AF27" s="217"/>
      <c r="AG27" s="223"/>
      <c r="AH27" s="218"/>
    </row>
    <row r="28" spans="2:34" s="216" customFormat="1" ht="12.75" customHeight="1" x14ac:dyDescent="0.2">
      <c r="B28" s="299"/>
      <c r="C28" s="304"/>
      <c r="D28" s="304"/>
      <c r="E28" s="304"/>
      <c r="F28" s="304"/>
      <c r="G28" s="304"/>
      <c r="H28" s="26"/>
      <c r="I28" s="8"/>
      <c r="J28" s="8"/>
      <c r="K28" s="26"/>
      <c r="L28" s="26"/>
      <c r="M28" s="8"/>
      <c r="N28" s="26"/>
      <c r="O28" s="8"/>
      <c r="P28" s="308"/>
      <c r="Q28" s="225"/>
      <c r="R28" s="225"/>
      <c r="S28" s="225"/>
      <c r="T28" s="225"/>
      <c r="U28" s="219"/>
      <c r="V28" s="219"/>
      <c r="W28" s="218"/>
      <c r="X28" s="218"/>
      <c r="Y28" s="223"/>
      <c r="Z28" s="218"/>
      <c r="AA28" s="218"/>
      <c r="AB28" s="218"/>
      <c r="AC28" s="224"/>
      <c r="AD28" s="238"/>
      <c r="AE28" s="238"/>
      <c r="AF28" s="217"/>
      <c r="AG28" s="223"/>
      <c r="AH28" s="218"/>
    </row>
    <row r="29" spans="2:34" s="216" customFormat="1" ht="12.75" customHeight="1" x14ac:dyDescent="0.2">
      <c r="B29" s="309" t="s">
        <v>148</v>
      </c>
      <c r="C29" s="26"/>
      <c r="D29" s="304"/>
      <c r="E29" s="304"/>
      <c r="F29" s="304"/>
      <c r="G29" s="304"/>
      <c r="H29" s="26"/>
      <c r="I29" s="8"/>
      <c r="J29" s="8"/>
      <c r="K29" s="26"/>
      <c r="L29" s="26"/>
      <c r="M29" s="8"/>
      <c r="N29" s="26"/>
      <c r="O29" s="8"/>
      <c r="P29" s="308"/>
      <c r="Q29" s="225"/>
      <c r="R29" s="225"/>
      <c r="S29" s="225"/>
      <c r="T29" s="225"/>
      <c r="U29" s="219"/>
      <c r="V29" s="219"/>
      <c r="W29" s="218"/>
      <c r="X29" s="218"/>
      <c r="Y29" s="223"/>
      <c r="Z29" s="218"/>
      <c r="AA29" s="218"/>
      <c r="AB29" s="218"/>
      <c r="AC29" s="224"/>
      <c r="AD29" s="238"/>
      <c r="AE29" s="238"/>
      <c r="AF29" s="217"/>
      <c r="AG29" s="223"/>
      <c r="AH29" s="218"/>
    </row>
    <row r="30" spans="2:34" s="216" customFormat="1" ht="12.75" customHeight="1" x14ac:dyDescent="0.2">
      <c r="B30" s="299"/>
      <c r="C30" s="303"/>
      <c r="D30" s="304"/>
      <c r="E30" s="304"/>
      <c r="F30" s="304"/>
      <c r="G30" s="304"/>
      <c r="H30" s="304"/>
      <c r="I30" s="304"/>
      <c r="J30" s="304"/>
      <c r="K30" s="26"/>
      <c r="L30" s="26"/>
      <c r="M30" s="26"/>
      <c r="N30" s="26"/>
      <c r="O30" s="26"/>
      <c r="P30" s="300"/>
      <c r="Q30" s="225"/>
      <c r="R30" s="229"/>
      <c r="S30" s="229"/>
      <c r="T30" s="229"/>
      <c r="U30" s="218"/>
      <c r="V30" s="218"/>
      <c r="W30" s="218"/>
      <c r="X30" s="218"/>
      <c r="Y30" s="217"/>
      <c r="Z30" s="230"/>
      <c r="AA30" s="231"/>
      <c r="AB30" s="218"/>
      <c r="AC30" s="224"/>
      <c r="AD30" s="238"/>
      <c r="AE30" s="238"/>
      <c r="AF30" s="217"/>
      <c r="AG30" s="223"/>
      <c r="AH30" s="218"/>
    </row>
    <row r="31" spans="2:34" s="216" customFormat="1" ht="12.75" customHeight="1" x14ac:dyDescent="0.2">
      <c r="B31" s="299"/>
      <c r="C31" s="310" t="str">
        <f>IF(AND(I37=0,I38=0,I39=0),"",C36)</f>
        <v/>
      </c>
      <c r="D31" s="26" t="s">
        <v>149</v>
      </c>
      <c r="E31" s="304"/>
      <c r="F31" s="304"/>
      <c r="G31" s="304"/>
      <c r="H31" s="304"/>
      <c r="I31" s="304"/>
      <c r="J31" s="304"/>
      <c r="K31" s="26"/>
      <c r="L31" s="26"/>
      <c r="M31" s="26"/>
      <c r="N31" s="26"/>
      <c r="O31" s="26"/>
      <c r="P31" s="300"/>
      <c r="Q31" s="225"/>
      <c r="R31" s="225"/>
      <c r="S31" s="225"/>
      <c r="T31" s="225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</row>
    <row r="32" spans="2:34" s="216" customFormat="1" ht="12.75" customHeight="1" x14ac:dyDescent="0.2">
      <c r="B32" s="299"/>
      <c r="C32" s="304"/>
      <c r="D32" s="304"/>
      <c r="E32" s="304"/>
      <c r="F32" s="304"/>
      <c r="G32" s="304"/>
      <c r="H32" s="304"/>
      <c r="I32" s="304"/>
      <c r="J32" s="304"/>
      <c r="K32" s="26"/>
      <c r="L32" s="26"/>
      <c r="M32" s="26"/>
      <c r="N32" s="26"/>
      <c r="O32" s="26"/>
      <c r="P32" s="300"/>
      <c r="Q32" s="225"/>
      <c r="R32" s="225"/>
      <c r="S32" s="225"/>
      <c r="T32" s="225"/>
      <c r="U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</row>
    <row r="33" spans="2:34" s="216" customFormat="1" ht="12.75" customHeight="1" x14ac:dyDescent="0.2">
      <c r="B33" s="299"/>
      <c r="C33" s="445" t="s">
        <v>150</v>
      </c>
      <c r="D33" s="445"/>
      <c r="E33" s="445"/>
      <c r="F33" s="445"/>
      <c r="G33" s="26"/>
      <c r="H33" s="101"/>
      <c r="I33" s="101"/>
      <c r="J33" s="311"/>
      <c r="K33" s="304"/>
      <c r="L33" s="26"/>
      <c r="M33" s="26"/>
      <c r="N33" s="26"/>
      <c r="O33" s="26"/>
      <c r="P33" s="300"/>
      <c r="Q33" s="218"/>
      <c r="R33" s="219"/>
      <c r="S33" s="219"/>
      <c r="T33" s="219"/>
      <c r="U33" s="218"/>
      <c r="W33" s="218"/>
      <c r="X33" s="218"/>
      <c r="Y33" s="219"/>
      <c r="Z33" s="219"/>
      <c r="AA33" s="219"/>
      <c r="AB33" s="219"/>
      <c r="AC33" s="219"/>
      <c r="AD33" s="219"/>
      <c r="AE33" s="219"/>
      <c r="AF33" s="218"/>
      <c r="AG33" s="218"/>
      <c r="AH33" s="218"/>
    </row>
    <row r="34" spans="2:34" s="216" customFormat="1" ht="12.75" customHeight="1" x14ac:dyDescent="0.2">
      <c r="B34" s="299"/>
      <c r="C34" s="28"/>
      <c r="D34" s="8"/>
      <c r="E34" s="26"/>
      <c r="F34" s="26"/>
      <c r="G34" s="26"/>
      <c r="H34" s="26"/>
      <c r="I34" s="26"/>
      <c r="J34" s="26"/>
      <c r="K34" s="304"/>
      <c r="L34" s="26"/>
      <c r="M34" s="26"/>
      <c r="N34" s="26"/>
      <c r="O34" s="26"/>
      <c r="P34" s="300"/>
      <c r="R34" s="221"/>
      <c r="S34" s="221"/>
      <c r="T34" s="221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</row>
    <row r="35" spans="2:34" s="216" customFormat="1" ht="12.75" customHeight="1" x14ac:dyDescent="0.2">
      <c r="B35" s="299"/>
      <c r="C35" s="312" t="s">
        <v>151</v>
      </c>
      <c r="D35" s="312" t="s">
        <v>152</v>
      </c>
      <c r="E35" s="312" t="s">
        <v>153</v>
      </c>
      <c r="F35" s="312" t="s">
        <v>154</v>
      </c>
      <c r="G35" s="26"/>
      <c r="H35" s="26"/>
      <c r="I35" s="26"/>
      <c r="J35" s="26"/>
      <c r="K35" s="26"/>
      <c r="L35" s="26"/>
      <c r="M35" s="8"/>
      <c r="N35" s="8"/>
      <c r="O35" s="8"/>
      <c r="P35" s="300"/>
      <c r="R35" s="218"/>
      <c r="S35" s="218"/>
      <c r="T35" s="218"/>
      <c r="U35" s="217"/>
      <c r="V35" s="217"/>
      <c r="W35" s="217"/>
      <c r="X35" s="217"/>
      <c r="Y35" s="217"/>
      <c r="Z35" s="217"/>
      <c r="AA35" s="233"/>
      <c r="AB35" s="234"/>
      <c r="AC35" s="218"/>
    </row>
    <row r="36" spans="2:34" s="216" customFormat="1" ht="12.75" customHeight="1" x14ac:dyDescent="0.2">
      <c r="B36" s="299"/>
      <c r="C36" s="313">
        <f>IF(AND(L42&lt;=50,'TRAFFIC &amp; ACCIDENTS'!E10&lt;400),24,C37)</f>
        <v>26</v>
      </c>
      <c r="D36" s="8">
        <f>IF(AND(L42&lt;=30,'TRAFFIC &amp; ACCIDENTS'!E10&lt;1501),30,D37)</f>
        <v>32</v>
      </c>
      <c r="E36" s="8">
        <f>IF(AND(L42&lt;=50,'TRAFFIC &amp; ACCIDENTS'!E10&lt;2001),34,E37)</f>
        <v>36</v>
      </c>
      <c r="F36" s="8">
        <f>IF('TRAFFIC &amp; ACCIDENTS'!E10&gt;2000,40,0)</f>
        <v>0</v>
      </c>
      <c r="G36" s="26"/>
      <c r="H36" s="26"/>
      <c r="I36" s="26" t="s">
        <v>155</v>
      </c>
      <c r="J36" s="26"/>
      <c r="K36" s="446" t="s">
        <v>156</v>
      </c>
      <c r="L36" s="446"/>
      <c r="M36" s="446"/>
      <c r="N36" s="446"/>
      <c r="O36" s="446"/>
      <c r="P36" s="300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</row>
    <row r="37" spans="2:34" s="216" customFormat="1" ht="12.75" customHeight="1" x14ac:dyDescent="0.2">
      <c r="B37" s="299"/>
      <c r="C37" s="8">
        <f>IF(AND(L42&gt;50,'TRAFFIC &amp; ACCIDENTS'!E10&lt;400),26,D36)</f>
        <v>26</v>
      </c>
      <c r="D37" s="8">
        <f>IF(AND(L42&gt;=35,'TRAFFIC &amp; ACCIDENTS'!E10&lt;1501),32,E36)</f>
        <v>32</v>
      </c>
      <c r="E37" s="8">
        <f>IF(AND(L42&gt;=55,'TRAFFIC &amp; ACCIDENTS'!E10&lt;2001),36,F36)</f>
        <v>36</v>
      </c>
      <c r="F37" s="28"/>
      <c r="G37" s="26"/>
      <c r="H37" s="26"/>
      <c r="I37" s="315">
        <f>C8</f>
        <v>0</v>
      </c>
      <c r="J37" s="26" t="s">
        <v>157</v>
      </c>
      <c r="K37" s="26"/>
      <c r="L37" s="26">
        <f>IF(I37&lt;&gt;0,M37,L38)</f>
        <v>20</v>
      </c>
      <c r="M37" s="26">
        <f>IF('TRAFFIC &amp; ACCIDENTS'!E10&lt;400,30,N37)</f>
        <v>30</v>
      </c>
      <c r="N37" s="26">
        <f>IF('TRAFFIC &amp; ACCIDENTS'!E10&lt;2001,40,50)</f>
        <v>40</v>
      </c>
      <c r="O37" s="8"/>
      <c r="P37" s="300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</row>
    <row r="38" spans="2:34" s="216" customFormat="1" ht="12.75" customHeight="1" x14ac:dyDescent="0.2">
      <c r="B38" s="299"/>
      <c r="C38" s="8"/>
      <c r="D38" s="8"/>
      <c r="E38" s="8"/>
      <c r="F38" s="28"/>
      <c r="G38" s="26"/>
      <c r="H38" s="26"/>
      <c r="I38" s="315">
        <f>C9</f>
        <v>0</v>
      </c>
      <c r="J38" s="26" t="s">
        <v>158</v>
      </c>
      <c r="K38" s="26"/>
      <c r="L38" s="26">
        <f>IF(I38&lt;&gt;0,M38,L39)</f>
        <v>20</v>
      </c>
      <c r="M38" s="26">
        <f>IF('TRAFFIC &amp; ACCIDENTS'!E10&lt;400,20,N38)</f>
        <v>20</v>
      </c>
      <c r="N38" s="26">
        <f>IF('TRAFFIC &amp; ACCIDENTS'!E10&lt;2001,30,40)</f>
        <v>30</v>
      </c>
      <c r="O38" s="8"/>
      <c r="P38" s="300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</row>
    <row r="39" spans="2:34" s="216" customFormat="1" ht="12.75" customHeight="1" x14ac:dyDescent="0.2">
      <c r="B39" s="316"/>
      <c r="C39" s="26"/>
      <c r="D39" s="26"/>
      <c r="E39" s="26"/>
      <c r="F39" s="26"/>
      <c r="G39" s="26"/>
      <c r="H39" s="26"/>
      <c r="I39" s="315">
        <f>C10</f>
        <v>0</v>
      </c>
      <c r="J39" s="26" t="s">
        <v>159</v>
      </c>
      <c r="K39" s="26"/>
      <c r="L39" s="26">
        <f>M39</f>
        <v>20</v>
      </c>
      <c r="M39" s="26">
        <f>IF('TRAFFIC &amp; ACCIDENTS'!E10&lt;400,20,N39)</f>
        <v>20</v>
      </c>
      <c r="N39" s="26">
        <f>IF('TRAFFIC &amp; ACCIDENTS'!E10&lt;2001,30,40)</f>
        <v>30</v>
      </c>
      <c r="O39" s="8"/>
      <c r="P39" s="300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</row>
    <row r="40" spans="2:34" s="216" customFormat="1" ht="12.75" customHeight="1" x14ac:dyDescent="0.2">
      <c r="B40" s="316"/>
      <c r="C40" s="26"/>
      <c r="D40" s="26"/>
      <c r="E40" s="26"/>
      <c r="F40" s="26"/>
      <c r="G40" s="26"/>
      <c r="H40" s="26"/>
      <c r="I40" s="317"/>
      <c r="J40" s="26"/>
      <c r="K40" s="26"/>
      <c r="L40" s="26"/>
      <c r="M40" s="26"/>
      <c r="N40" s="26"/>
      <c r="O40" s="8"/>
      <c r="P40" s="300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</row>
    <row r="41" spans="2:34" s="216" customFormat="1" ht="12.75" customHeight="1" x14ac:dyDescent="0.2">
      <c r="B41" s="318" t="s">
        <v>160</v>
      </c>
      <c r="C41" s="26"/>
      <c r="D41" s="26"/>
      <c r="E41" s="26"/>
      <c r="F41" s="26"/>
      <c r="G41" s="26"/>
      <c r="H41" s="26"/>
      <c r="I41" s="317"/>
      <c r="J41" s="26"/>
      <c r="K41" s="26"/>
      <c r="L41" s="26"/>
      <c r="M41" s="26"/>
      <c r="N41" s="26"/>
      <c r="O41" s="8"/>
      <c r="P41" s="300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</row>
    <row r="42" spans="2:34" s="216" customFormat="1" ht="12.75" customHeight="1" x14ac:dyDescent="0.2">
      <c r="B42" s="316"/>
      <c r="C42" s="26"/>
      <c r="D42" s="26"/>
      <c r="E42" s="26"/>
      <c r="F42" s="26"/>
      <c r="G42" s="26"/>
      <c r="H42" s="26"/>
      <c r="I42" s="8"/>
      <c r="J42" s="26"/>
      <c r="K42" s="28" t="s">
        <v>161</v>
      </c>
      <c r="L42" s="7" t="str">
        <f>IF(AND(I37=0,I38=0,I39=0),"",L37)</f>
        <v/>
      </c>
      <c r="M42" s="26"/>
      <c r="N42" s="26"/>
      <c r="O42" s="8"/>
      <c r="P42" s="300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</row>
    <row r="43" spans="2:34" s="216" customFormat="1" ht="12.75" customHeight="1" x14ac:dyDescent="0.2">
      <c r="B43" s="316"/>
      <c r="C43" s="26"/>
      <c r="D43" s="26"/>
      <c r="E43" s="26"/>
      <c r="F43" s="26"/>
      <c r="G43" s="26"/>
      <c r="H43" s="26"/>
      <c r="I43" s="317"/>
      <c r="J43" s="26"/>
      <c r="K43" s="26"/>
      <c r="L43" s="26"/>
      <c r="M43" s="26"/>
      <c r="N43" s="26"/>
      <c r="O43" s="8"/>
      <c r="P43" s="300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</row>
    <row r="44" spans="2:34" s="216" customFormat="1" ht="12.75" customHeight="1" x14ac:dyDescent="0.2">
      <c r="B44" s="316"/>
      <c r="C44" s="26"/>
      <c r="D44" s="26"/>
      <c r="E44" s="26"/>
      <c r="F44" s="26"/>
      <c r="G44" s="26"/>
      <c r="H44" s="26"/>
      <c r="I44" s="317"/>
      <c r="J44" s="26"/>
      <c r="K44" s="26"/>
      <c r="L44" s="26"/>
      <c r="M44" s="26"/>
      <c r="N44" s="26"/>
      <c r="O44" s="8"/>
      <c r="P44" s="300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</row>
    <row r="45" spans="2:34" s="216" customFormat="1" ht="12.75" customHeight="1" x14ac:dyDescent="0.2">
      <c r="B45" s="316"/>
      <c r="C45" s="310" t="str">
        <f>IF(AND(I37=0,I38=0,I39=0),"",C50)</f>
        <v/>
      </c>
      <c r="D45" s="26" t="s">
        <v>162</v>
      </c>
      <c r="E45" s="304"/>
      <c r="F45" s="304"/>
      <c r="G45" s="304"/>
      <c r="H45" s="304"/>
      <c r="I45" s="304"/>
      <c r="J45" s="26"/>
      <c r="K45" s="26"/>
      <c r="L45" s="26"/>
      <c r="M45" s="26"/>
      <c r="N45" s="26"/>
      <c r="O45" s="8"/>
      <c r="P45" s="308"/>
      <c r="Q45" s="221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</row>
    <row r="46" spans="2:34" s="216" customFormat="1" ht="12.75" customHeight="1" x14ac:dyDescent="0.2">
      <c r="B46" s="31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8"/>
      <c r="P46" s="308"/>
      <c r="Q46" s="221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</row>
    <row r="47" spans="2:34" s="235" customFormat="1" ht="12.75" customHeight="1" x14ac:dyDescent="0.2">
      <c r="B47" s="316"/>
      <c r="C47" s="445" t="s">
        <v>163</v>
      </c>
      <c r="D47" s="445"/>
      <c r="E47" s="445"/>
      <c r="F47" s="445"/>
      <c r="G47" s="26"/>
      <c r="H47" s="26"/>
      <c r="I47" s="8"/>
      <c r="J47" s="26"/>
      <c r="K47" s="28"/>
      <c r="L47" s="8"/>
      <c r="M47" s="26"/>
      <c r="N47" s="26"/>
      <c r="O47" s="8"/>
      <c r="P47" s="237"/>
    </row>
    <row r="48" spans="2:34" s="235" customFormat="1" ht="12.75" customHeight="1" x14ac:dyDescent="0.2">
      <c r="B48" s="316"/>
      <c r="C48" s="28"/>
      <c r="D48" s="8"/>
      <c r="E48" s="26"/>
      <c r="F48" s="26"/>
      <c r="G48" s="26"/>
      <c r="H48" s="26"/>
      <c r="I48" s="8"/>
      <c r="J48" s="26"/>
      <c r="K48" s="28"/>
      <c r="L48" s="8"/>
      <c r="M48" s="26"/>
      <c r="N48" s="26"/>
      <c r="O48" s="8"/>
      <c r="P48" s="237"/>
    </row>
    <row r="49" spans="2:16" s="235" customFormat="1" ht="12.75" customHeight="1" x14ac:dyDescent="0.2">
      <c r="B49" s="316"/>
      <c r="C49" s="312" t="s">
        <v>151</v>
      </c>
      <c r="D49" s="312" t="s">
        <v>152</v>
      </c>
      <c r="E49" s="312" t="s">
        <v>153</v>
      </c>
      <c r="F49" s="312" t="s">
        <v>154</v>
      </c>
      <c r="G49" s="26"/>
      <c r="H49" s="26"/>
      <c r="I49" s="8"/>
      <c r="J49" s="26"/>
      <c r="K49" s="28"/>
      <c r="L49" s="8"/>
      <c r="M49" s="26"/>
      <c r="N49" s="26"/>
      <c r="O49" s="8"/>
      <c r="P49" s="237"/>
    </row>
    <row r="50" spans="2:16" s="235" customFormat="1" ht="12.75" customHeight="1" x14ac:dyDescent="0.2">
      <c r="B50" s="316"/>
      <c r="C50" s="313">
        <f>IF(AND(J55&lt;=50,'TRAFFIC &amp; ACCIDENTS'!E10&lt;400),30,C51)</f>
        <v>30</v>
      </c>
      <c r="D50" s="8">
        <f>IF(AND(J55&lt;=30,'TRAFFIC &amp; ACCIDENTS'!E10&lt;1501),34,D51)</f>
        <v>34</v>
      </c>
      <c r="E50" s="8">
        <f>IF(AND(J55&lt;=50,'TRAFFIC &amp; ACCIDENTS'!E10&lt;2001),36,E51)</f>
        <v>36</v>
      </c>
      <c r="F50" s="319">
        <f>IF('TRAFFIC &amp; ACCIDENTS'!E10&gt;2000,40,0)</f>
        <v>0</v>
      </c>
      <c r="G50" s="26"/>
      <c r="H50" s="26"/>
      <c r="I50" s="8"/>
      <c r="J50" s="26"/>
      <c r="K50" s="28"/>
      <c r="L50" s="8"/>
      <c r="M50" s="26"/>
      <c r="N50" s="26"/>
      <c r="O50" s="8"/>
      <c r="P50" s="237"/>
    </row>
    <row r="51" spans="2:16" s="235" customFormat="1" ht="12.75" customHeight="1" x14ac:dyDescent="0.2">
      <c r="B51" s="316"/>
      <c r="C51" s="8">
        <f>IF(AND(J55&gt;50,'TRAFFIC &amp; ACCIDENTS'!E10&lt;400),30,D50)</f>
        <v>34</v>
      </c>
      <c r="D51" s="8">
        <f>IF(AND(J55&gt;=35,'TRAFFIC &amp; ACCIDENTS'!E10&lt;1501),34,E50)</f>
        <v>36</v>
      </c>
      <c r="E51" s="8">
        <f>IF(AND(J55&gt;=55,'TRAFFIC &amp; ACCIDENTS'!E10&lt;2001),36,F50)</f>
        <v>0</v>
      </c>
      <c r="F51" s="319">
        <f>IF('TRAFFIC &amp; ACCIDENTS'!E10&gt;2000,40,0)</f>
        <v>0</v>
      </c>
      <c r="G51" s="26"/>
      <c r="H51" s="26"/>
      <c r="I51" s="8"/>
      <c r="J51" s="26"/>
      <c r="K51" s="28"/>
      <c r="L51" s="8"/>
      <c r="M51" s="26"/>
      <c r="N51" s="26"/>
      <c r="O51" s="8"/>
      <c r="P51" s="237"/>
    </row>
    <row r="52" spans="2:16" s="235" customFormat="1" ht="12.75" customHeight="1" thickBot="1" x14ac:dyDescent="0.25">
      <c r="B52" s="320"/>
      <c r="C52" s="321"/>
      <c r="D52" s="321"/>
      <c r="E52" s="321"/>
      <c r="F52" s="322"/>
      <c r="G52" s="323"/>
      <c r="H52" s="323"/>
      <c r="I52" s="321"/>
      <c r="J52" s="323"/>
      <c r="K52" s="322"/>
      <c r="L52" s="321"/>
      <c r="M52" s="323"/>
      <c r="N52" s="323"/>
      <c r="O52" s="321"/>
      <c r="P52" s="214"/>
    </row>
    <row r="53" spans="2:16" s="235" customFormat="1" ht="12.75" customHeight="1" thickTop="1" x14ac:dyDescent="0.2"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21"/>
      <c r="N53" s="221"/>
      <c r="O53" s="221"/>
    </row>
  </sheetData>
  <sheetProtection sheet="1" selectLockedCells="1"/>
  <mergeCells count="4">
    <mergeCell ref="C33:F33"/>
    <mergeCell ref="K36:O36"/>
    <mergeCell ref="C47:F47"/>
    <mergeCell ref="C2:O4"/>
  </mergeCells>
  <phoneticPr fontId="0" type="noConversion"/>
  <conditionalFormatting sqref="L17">
    <cfRule type="expression" dxfId="22" priority="18" stopIfTrue="1">
      <formula>ISERROR($K$32)</formula>
    </cfRule>
  </conditionalFormatting>
  <conditionalFormatting sqref="H34 D34">
    <cfRule type="expression" dxfId="21" priority="8" stopIfTrue="1">
      <formula>ISERROR($C$69)</formula>
    </cfRule>
  </conditionalFormatting>
  <conditionalFormatting sqref="I34">
    <cfRule type="expression" dxfId="20" priority="7" stopIfTrue="1">
      <formula>ISERROR($N$70)</formula>
    </cfRule>
  </conditionalFormatting>
  <conditionalFormatting sqref="D35">
    <cfRule type="expression" dxfId="19" priority="6" stopIfTrue="1">
      <formula>ISERROR($K$71)</formula>
    </cfRule>
  </conditionalFormatting>
  <conditionalFormatting sqref="J34">
    <cfRule type="expression" dxfId="18" priority="5" stopIfTrue="1">
      <formula>ISERROR($E$116)</formula>
    </cfRule>
  </conditionalFormatting>
  <conditionalFormatting sqref="D48">
    <cfRule type="expression" dxfId="17" priority="2" stopIfTrue="1">
      <formula>ISERROR($C$69)</formula>
    </cfRule>
  </conditionalFormatting>
  <conditionalFormatting sqref="D49">
    <cfRule type="expression" dxfId="16" priority="1" stopIfTrue="1">
      <formula>ISERROR($K$71)</formula>
    </cfRule>
  </conditionalFormatting>
  <conditionalFormatting sqref="K20:K33">
    <cfRule type="expression" dxfId="15" priority="9" stopIfTrue="1">
      <formula>ISERROR($N$57)</formula>
    </cfRule>
  </conditionalFormatting>
  <conditionalFormatting sqref="J20:J33">
    <cfRule type="expression" dxfId="14" priority="10" stopIfTrue="1">
      <formula>ISERROR($K$61)</formula>
    </cfRule>
  </conditionalFormatting>
  <conditionalFormatting sqref="Q20">
    <cfRule type="expression" dxfId="13" priority="54" stopIfTrue="1">
      <formula>ISERROR(#REF!)</formula>
    </cfRule>
  </conditionalFormatting>
  <conditionalFormatting sqref="Q22">
    <cfRule type="expression" dxfId="12" priority="55" stopIfTrue="1">
      <formula>ISERROR(#REF!)</formula>
    </cfRule>
  </conditionalFormatting>
  <pageMargins left="0.7" right="0.7" top="0.75" bottom="0.75" header="0.3" footer="0.3"/>
  <pageSetup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Z43"/>
  <sheetViews>
    <sheetView showGridLines="0" zoomScale="75" zoomScaleNormal="75" workbookViewId="0">
      <selection activeCell="C35" sqref="C35"/>
    </sheetView>
  </sheetViews>
  <sheetFormatPr defaultRowHeight="12.75" x14ac:dyDescent="0.2"/>
  <cols>
    <col min="1" max="1" width="7.28515625" style="114" customWidth="1"/>
    <col min="2" max="2" width="5.85546875" style="114" customWidth="1"/>
    <col min="3" max="12" width="9.140625" style="114"/>
    <col min="13" max="13" width="1.28515625" style="114" customWidth="1"/>
    <col min="14" max="16384" width="9.140625" style="114"/>
  </cols>
  <sheetData>
    <row r="2" spans="2:26" ht="13.5" thickBot="1" x14ac:dyDescent="0.25"/>
    <row r="3" spans="2:26" ht="12.75" customHeight="1" x14ac:dyDescent="0.2">
      <c r="B3" s="448" t="s">
        <v>61</v>
      </c>
      <c r="C3" s="449"/>
      <c r="D3" s="449"/>
      <c r="E3" s="449"/>
      <c r="F3" s="449"/>
      <c r="G3" s="449"/>
      <c r="H3" s="449"/>
      <c r="I3" s="449"/>
      <c r="J3" s="449"/>
      <c r="K3" s="449"/>
      <c r="L3" s="450"/>
      <c r="O3" s="62"/>
      <c r="P3" s="63"/>
      <c r="Q3" s="64"/>
      <c r="R3" s="63"/>
      <c r="S3" s="63"/>
      <c r="T3" s="63"/>
      <c r="U3" s="63"/>
      <c r="V3" s="65"/>
      <c r="W3" s="65"/>
      <c r="X3" s="65"/>
      <c r="Y3" s="324"/>
      <c r="Z3" s="218"/>
    </row>
    <row r="4" spans="2:26" ht="12.75" customHeight="1" x14ac:dyDescent="0.2">
      <c r="B4" s="451"/>
      <c r="C4" s="444"/>
      <c r="D4" s="444"/>
      <c r="E4" s="444"/>
      <c r="F4" s="444"/>
      <c r="G4" s="444"/>
      <c r="H4" s="444"/>
      <c r="I4" s="444"/>
      <c r="J4" s="444"/>
      <c r="K4" s="444"/>
      <c r="L4" s="452"/>
      <c r="O4" s="66"/>
      <c r="P4" s="5"/>
      <c r="Q4" s="5"/>
      <c r="R4" s="97" t="s">
        <v>62</v>
      </c>
      <c r="S4" s="1"/>
      <c r="T4" s="5"/>
      <c r="U4" s="5"/>
      <c r="V4" s="5"/>
      <c r="W4" s="5"/>
      <c r="X4" s="5"/>
      <c r="Y4" s="324"/>
      <c r="Z4" s="232"/>
    </row>
    <row r="5" spans="2:26" x14ac:dyDescent="0.2">
      <c r="B5" s="451"/>
      <c r="C5" s="444"/>
      <c r="D5" s="444"/>
      <c r="E5" s="444"/>
      <c r="F5" s="444"/>
      <c r="G5" s="444"/>
      <c r="H5" s="444"/>
      <c r="I5" s="444"/>
      <c r="J5" s="444"/>
      <c r="K5" s="444"/>
      <c r="L5" s="452"/>
      <c r="O5" s="66"/>
      <c r="P5" s="5"/>
      <c r="Q5" s="5"/>
      <c r="R5" s="5"/>
      <c r="S5" s="5"/>
      <c r="T5" s="5"/>
      <c r="U5" s="5"/>
      <c r="V5" s="5"/>
      <c r="W5" s="5"/>
      <c r="X5" s="1"/>
      <c r="Y5" s="325"/>
      <c r="Z5" s="232"/>
    </row>
    <row r="6" spans="2:26" x14ac:dyDescent="0.2">
      <c r="B6" s="84"/>
      <c r="C6" s="26"/>
      <c r="D6" s="26"/>
      <c r="E6" s="26"/>
      <c r="F6" s="60"/>
      <c r="G6" s="26"/>
      <c r="H6" s="26"/>
      <c r="I6" s="8"/>
      <c r="J6" s="37"/>
      <c r="K6" s="37"/>
      <c r="L6" s="85"/>
      <c r="O6" s="66"/>
      <c r="P6" s="98" t="s">
        <v>63</v>
      </c>
      <c r="Q6" s="331"/>
      <c r="R6" s="5"/>
      <c r="S6" s="5"/>
      <c r="T6" s="5"/>
      <c r="U6" s="5"/>
      <c r="V6" s="5"/>
      <c r="W6" s="14"/>
      <c r="X6" s="1"/>
      <c r="Y6" s="326"/>
      <c r="Z6" s="218"/>
    </row>
    <row r="7" spans="2:26" x14ac:dyDescent="0.2">
      <c r="B7" s="108" t="s">
        <v>135</v>
      </c>
      <c r="C7" s="26"/>
      <c r="D7" s="26"/>
      <c r="E7" s="26"/>
      <c r="F7" s="26"/>
      <c r="G7" s="91"/>
      <c r="H7" s="91"/>
      <c r="I7" s="26"/>
      <c r="J7" s="26"/>
      <c r="K7" s="37"/>
      <c r="L7" s="85"/>
      <c r="O7" s="66"/>
      <c r="P7" s="5"/>
      <c r="Q7" s="31" t="s">
        <v>28</v>
      </c>
      <c r="R7" s="5"/>
      <c r="S7" s="5"/>
      <c r="T7" s="5"/>
      <c r="U7" s="5"/>
      <c r="V7" s="5"/>
      <c r="W7" s="14"/>
      <c r="X7" s="5"/>
      <c r="Y7" s="324"/>
      <c r="Z7" s="218"/>
    </row>
    <row r="8" spans="2:26" x14ac:dyDescent="0.2">
      <c r="B8" s="109">
        <v>1</v>
      </c>
      <c r="C8" s="92" t="s">
        <v>132</v>
      </c>
      <c r="D8" s="26"/>
      <c r="E8" s="26"/>
      <c r="F8" s="26"/>
      <c r="G8" s="26"/>
      <c r="H8" s="26"/>
      <c r="I8" s="26"/>
      <c r="J8" s="26"/>
      <c r="K8" s="8"/>
      <c r="L8" s="85"/>
      <c r="O8" s="66"/>
      <c r="P8" s="12" t="s">
        <v>29</v>
      </c>
      <c r="Q8" s="14"/>
      <c r="R8" s="14"/>
      <c r="S8" s="18" t="s">
        <v>171</v>
      </c>
      <c r="T8" s="14"/>
      <c r="U8" s="14"/>
      <c r="V8" s="14"/>
      <c r="W8" s="14"/>
      <c r="X8" s="5"/>
      <c r="Y8" s="324"/>
      <c r="Z8" s="218"/>
    </row>
    <row r="9" spans="2:26" x14ac:dyDescent="0.2">
      <c r="B9" s="84"/>
      <c r="C9" s="26"/>
      <c r="D9" s="26"/>
      <c r="E9" s="26"/>
      <c r="F9" s="26"/>
      <c r="G9" s="26"/>
      <c r="H9" s="26"/>
      <c r="I9" s="26"/>
      <c r="J9" s="26"/>
      <c r="K9" s="8"/>
      <c r="L9" s="85"/>
      <c r="O9" s="66"/>
      <c r="P9" s="5"/>
      <c r="Q9" s="5"/>
      <c r="R9" s="5"/>
      <c r="S9" s="5"/>
      <c r="T9" s="5"/>
      <c r="U9" s="31"/>
      <c r="V9" s="5"/>
      <c r="W9" s="19" t="s">
        <v>0</v>
      </c>
      <c r="X9" s="5"/>
      <c r="Y9" s="324"/>
      <c r="Z9" s="218"/>
    </row>
    <row r="10" spans="2:26" ht="22.5" customHeight="1" x14ac:dyDescent="0.2">
      <c r="B10" s="84"/>
      <c r="C10" s="174"/>
      <c r="D10" s="458" t="s">
        <v>134</v>
      </c>
      <c r="E10" s="459"/>
      <c r="F10" s="459"/>
      <c r="G10" s="459"/>
      <c r="H10" s="459"/>
      <c r="I10" s="459"/>
      <c r="J10" s="459"/>
      <c r="K10" s="459"/>
      <c r="L10" s="460"/>
      <c r="O10" s="66"/>
      <c r="P10" s="13"/>
      <c r="Q10" s="22" t="s">
        <v>30</v>
      </c>
      <c r="R10" s="5"/>
      <c r="S10" s="5"/>
      <c r="T10" s="5"/>
      <c r="U10" s="22"/>
      <c r="V10" s="5"/>
      <c r="W10" s="33" t="s">
        <v>1</v>
      </c>
      <c r="X10" s="5"/>
      <c r="Y10" s="324"/>
      <c r="Z10" s="218"/>
    </row>
    <row r="11" spans="2:26" x14ac:dyDescent="0.2">
      <c r="B11" s="84"/>
      <c r="C11" s="26"/>
      <c r="D11" s="26"/>
      <c r="E11" s="26"/>
      <c r="F11" s="26"/>
      <c r="G11" s="26"/>
      <c r="H11" s="26"/>
      <c r="I11" s="26"/>
      <c r="J11" s="26"/>
      <c r="K11" s="8"/>
      <c r="L11" s="85"/>
      <c r="O11" s="66"/>
      <c r="P11" s="13"/>
      <c r="Q11" s="5"/>
      <c r="R11" s="5"/>
      <c r="S11" s="5"/>
      <c r="T11" s="5"/>
      <c r="U11" s="11"/>
      <c r="V11" s="5"/>
      <c r="W11" s="19"/>
      <c r="X11" s="5"/>
      <c r="Y11" s="324"/>
      <c r="Z11" s="218"/>
    </row>
    <row r="12" spans="2:26" ht="12.75" customHeight="1" x14ac:dyDescent="0.2">
      <c r="B12" s="84"/>
      <c r="C12" s="23">
        <f>'2R RATING SUMMARY'!F6</f>
        <v>0</v>
      </c>
      <c r="D12" s="26" t="s">
        <v>31</v>
      </c>
      <c r="E12" s="26"/>
      <c r="F12" s="26"/>
      <c r="G12" s="454" t="s">
        <v>65</v>
      </c>
      <c r="H12" s="455"/>
      <c r="I12" s="6"/>
      <c r="J12" s="2"/>
      <c r="K12" s="107"/>
      <c r="L12" s="32"/>
      <c r="O12" s="66"/>
      <c r="P12" s="67">
        <v>1</v>
      </c>
      <c r="Q12" s="5" t="s">
        <v>32</v>
      </c>
      <c r="R12" s="5"/>
      <c r="S12" s="5"/>
      <c r="T12" s="5"/>
      <c r="U12" s="5"/>
      <c r="V12" s="5"/>
      <c r="W12" s="19">
        <v>10</v>
      </c>
      <c r="X12" s="5"/>
      <c r="Y12" s="324"/>
      <c r="Z12" s="218"/>
    </row>
    <row r="13" spans="2:26" ht="12.75" customHeight="1" x14ac:dyDescent="0.2">
      <c r="B13" s="84"/>
      <c r="C13" s="26"/>
      <c r="D13" s="26"/>
      <c r="E13" s="26"/>
      <c r="F13" s="26"/>
      <c r="G13" s="455"/>
      <c r="H13" s="455"/>
      <c r="I13" s="453" t="s">
        <v>74</v>
      </c>
      <c r="J13" s="453"/>
      <c r="K13" s="169" t="s">
        <v>79</v>
      </c>
      <c r="L13" s="112"/>
      <c r="O13" s="66"/>
      <c r="P13" s="67"/>
      <c r="Q13" s="5"/>
      <c r="R13" s="5" t="s">
        <v>33</v>
      </c>
      <c r="S13" s="5"/>
      <c r="T13" s="5"/>
      <c r="U13" s="11"/>
      <c r="V13" s="5"/>
      <c r="W13" s="19"/>
      <c r="X13" s="5"/>
      <c r="Y13" s="324"/>
      <c r="Z13" s="218"/>
    </row>
    <row r="14" spans="2:26" x14ac:dyDescent="0.2">
      <c r="B14" s="84"/>
      <c r="C14" s="25" t="e">
        <f>(C10/C12)</f>
        <v>#DIV/0!</v>
      </c>
      <c r="D14" s="88" t="s">
        <v>136</v>
      </c>
      <c r="E14" s="177" t="e">
        <f>C14*10</f>
        <v>#DIV/0!</v>
      </c>
      <c r="F14" s="26" t="s">
        <v>34</v>
      </c>
      <c r="G14" s="455"/>
      <c r="H14" s="455"/>
      <c r="I14" s="453"/>
      <c r="J14" s="453"/>
      <c r="K14" s="24"/>
      <c r="L14" s="32"/>
      <c r="O14" s="66"/>
      <c r="P14" s="67"/>
      <c r="Q14" s="5"/>
      <c r="R14" s="5" t="s">
        <v>35</v>
      </c>
      <c r="S14" s="5"/>
      <c r="T14" s="5"/>
      <c r="U14" s="11"/>
      <c r="V14" s="5"/>
      <c r="W14" s="19"/>
      <c r="X14" s="5"/>
      <c r="Y14" s="324"/>
      <c r="Z14" s="219"/>
    </row>
    <row r="15" spans="2:26" ht="12.75" customHeight="1" x14ac:dyDescent="0.2">
      <c r="B15" s="84"/>
      <c r="C15" s="27"/>
      <c r="D15" s="26"/>
      <c r="E15" s="26"/>
      <c r="F15" s="26"/>
      <c r="G15" s="26"/>
      <c r="H15" s="26"/>
      <c r="I15" s="93"/>
      <c r="J15" s="94"/>
      <c r="K15" s="24"/>
      <c r="L15" s="32"/>
      <c r="O15" s="66"/>
      <c r="P15" s="67"/>
      <c r="Q15" s="18" t="s">
        <v>137</v>
      </c>
      <c r="R15" s="5"/>
      <c r="S15" s="5"/>
      <c r="T15" s="5"/>
      <c r="U15" s="11"/>
      <c r="V15" s="5"/>
      <c r="W15" s="19"/>
      <c r="X15" s="5"/>
      <c r="Y15" s="324"/>
      <c r="Z15" s="327"/>
    </row>
    <row r="16" spans="2:26" ht="17.25" customHeight="1" x14ac:dyDescent="0.2">
      <c r="B16" s="84"/>
      <c r="C16" s="26"/>
      <c r="D16" s="26"/>
      <c r="E16" s="26"/>
      <c r="F16" s="26"/>
      <c r="G16" s="26"/>
      <c r="H16" s="457" t="s">
        <v>67</v>
      </c>
      <c r="I16" s="457"/>
      <c r="J16" s="457"/>
      <c r="K16" s="457"/>
      <c r="L16" s="32"/>
      <c r="O16" s="66"/>
      <c r="P16" s="67"/>
      <c r="Q16" s="5"/>
      <c r="R16" s="5"/>
      <c r="S16" s="5"/>
      <c r="T16" s="5"/>
      <c r="U16" s="11"/>
      <c r="V16" s="5"/>
      <c r="W16" s="19"/>
      <c r="X16" s="5"/>
      <c r="Y16" s="326"/>
      <c r="Z16" s="328"/>
    </row>
    <row r="17" spans="2:26" ht="15.75" customHeight="1" x14ac:dyDescent="0.2">
      <c r="B17" s="109">
        <v>2</v>
      </c>
      <c r="C17" s="92" t="s">
        <v>36</v>
      </c>
      <c r="D17" s="26"/>
      <c r="E17" s="26"/>
      <c r="F17" s="26"/>
      <c r="G17" s="26"/>
      <c r="H17" s="457"/>
      <c r="I17" s="457"/>
      <c r="J17" s="457"/>
      <c r="K17" s="457"/>
      <c r="L17" s="32"/>
      <c r="O17" s="66"/>
      <c r="P17" s="67"/>
      <c r="Q17" s="5"/>
      <c r="R17" s="5"/>
      <c r="S17" s="5"/>
      <c r="T17" s="5"/>
      <c r="U17" s="11"/>
      <c r="V17" s="5"/>
      <c r="W17" s="19"/>
      <c r="X17" s="5"/>
      <c r="Y17" s="326"/>
      <c r="Z17" s="328"/>
    </row>
    <row r="18" spans="2:26" x14ac:dyDescent="0.2">
      <c r="B18" s="84"/>
      <c r="C18" s="26"/>
      <c r="D18" s="26"/>
      <c r="E18" s="26"/>
      <c r="F18" s="26"/>
      <c r="G18" s="26"/>
      <c r="H18" s="26"/>
      <c r="I18" s="26"/>
      <c r="J18" s="26"/>
      <c r="K18" s="26"/>
      <c r="L18" s="85"/>
      <c r="O18" s="66"/>
      <c r="P18" s="67">
        <v>2</v>
      </c>
      <c r="Q18" s="5" t="s">
        <v>25</v>
      </c>
      <c r="R18" s="5"/>
      <c r="S18" s="5"/>
      <c r="T18" s="5"/>
      <c r="U18" s="5"/>
      <c r="V18" s="5"/>
      <c r="W18" s="19">
        <v>5</v>
      </c>
      <c r="X18" s="5"/>
      <c r="Y18" s="324"/>
      <c r="Z18" s="218"/>
    </row>
    <row r="19" spans="2:26" x14ac:dyDescent="0.2">
      <c r="B19" s="84"/>
      <c r="C19" s="139"/>
      <c r="D19" s="26" t="s">
        <v>37</v>
      </c>
      <c r="E19" s="26"/>
      <c r="F19" s="26"/>
      <c r="G19" s="26"/>
      <c r="H19" s="26"/>
      <c r="I19" s="26"/>
      <c r="J19" s="26"/>
      <c r="K19" s="26"/>
      <c r="L19" s="85"/>
      <c r="O19" s="66"/>
      <c r="P19" s="67"/>
      <c r="Q19" s="5"/>
      <c r="R19" s="5" t="s">
        <v>38</v>
      </c>
      <c r="S19" s="5"/>
      <c r="T19" s="5"/>
      <c r="U19" s="11"/>
      <c r="V19" s="5"/>
      <c r="W19" s="19"/>
      <c r="X19" s="5"/>
      <c r="Y19" s="324"/>
      <c r="Z19" s="218"/>
    </row>
    <row r="20" spans="2:26" x14ac:dyDescent="0.2">
      <c r="B20" s="84"/>
      <c r="C20" s="176">
        <f>IF(C19=0,0,IF(C19=1,1,IF(C19=2,2,IF(C19=3,3,IF(C19=4,4,IF(C19&gt;=5,5,5))))))</f>
        <v>0</v>
      </c>
      <c r="D20" s="26" t="s">
        <v>1</v>
      </c>
      <c r="E20" s="26"/>
      <c r="F20" s="26"/>
      <c r="G20" s="26"/>
      <c r="H20" s="26"/>
      <c r="I20" s="26"/>
      <c r="J20" s="26"/>
      <c r="K20" s="26"/>
      <c r="L20" s="85"/>
      <c r="O20" s="66"/>
      <c r="P20" s="67"/>
      <c r="Q20" s="5"/>
      <c r="R20" s="5" t="s">
        <v>39</v>
      </c>
      <c r="S20" s="5"/>
      <c r="T20" s="5"/>
      <c r="U20" s="11"/>
      <c r="V20" s="5"/>
      <c r="W20" s="19"/>
      <c r="X20" s="5"/>
      <c r="Y20" s="326"/>
      <c r="Z20" s="232"/>
    </row>
    <row r="21" spans="2:26" x14ac:dyDescent="0.2">
      <c r="B21" s="84"/>
      <c r="C21" s="8"/>
      <c r="D21" s="26"/>
      <c r="E21" s="26"/>
      <c r="F21" s="26"/>
      <c r="G21" s="26"/>
      <c r="H21" s="26"/>
      <c r="I21" s="26"/>
      <c r="J21" s="26"/>
      <c r="K21" s="26"/>
      <c r="L21" s="85"/>
      <c r="O21" s="66"/>
      <c r="P21" s="67"/>
      <c r="Q21" s="5"/>
      <c r="R21" s="5" t="s">
        <v>40</v>
      </c>
      <c r="S21" s="5"/>
      <c r="T21" s="5"/>
      <c r="U21" s="11"/>
      <c r="V21" s="5"/>
      <c r="W21" s="19"/>
      <c r="X21" s="13"/>
      <c r="Y21" s="326"/>
      <c r="Z21" s="232"/>
    </row>
    <row r="22" spans="2:26" x14ac:dyDescent="0.2">
      <c r="B22" s="109">
        <v>3</v>
      </c>
      <c r="C22" s="92" t="s">
        <v>133</v>
      </c>
      <c r="D22" s="26"/>
      <c r="E22" s="26"/>
      <c r="F22" s="26"/>
      <c r="G22" s="26"/>
      <c r="H22" s="26"/>
      <c r="I22" s="26"/>
      <c r="J22" s="26"/>
      <c r="K22" s="26"/>
      <c r="L22" s="85"/>
      <c r="O22" s="66"/>
      <c r="P22" s="5"/>
      <c r="Q22" s="5"/>
      <c r="R22" s="5"/>
      <c r="S22" s="5"/>
      <c r="T22" s="5"/>
      <c r="U22" s="5"/>
      <c r="V22" s="5"/>
      <c r="W22" s="5"/>
      <c r="X22" s="5"/>
      <c r="Y22" s="324"/>
      <c r="Z22" s="218"/>
    </row>
    <row r="23" spans="2:26" x14ac:dyDescent="0.2">
      <c r="B23" s="109"/>
      <c r="C23" s="92"/>
      <c r="D23" s="26"/>
      <c r="E23" s="26"/>
      <c r="F23" s="26"/>
      <c r="G23" s="26"/>
      <c r="H23" s="26"/>
      <c r="I23" s="26"/>
      <c r="J23" s="26"/>
      <c r="K23" s="26"/>
      <c r="L23" s="85"/>
      <c r="O23" s="66"/>
      <c r="P23" s="67">
        <v>3</v>
      </c>
      <c r="Q23" s="5" t="s">
        <v>41</v>
      </c>
      <c r="R23" s="5"/>
      <c r="S23" s="5"/>
      <c r="T23" s="5"/>
      <c r="U23" s="11"/>
      <c r="V23" s="5"/>
      <c r="W23" s="19">
        <v>10</v>
      </c>
      <c r="X23" s="5"/>
      <c r="Y23" s="324"/>
      <c r="Z23" s="218"/>
    </row>
    <row r="24" spans="2:26" x14ac:dyDescent="0.2">
      <c r="B24" s="109"/>
      <c r="C24" s="92"/>
      <c r="D24" s="139"/>
      <c r="E24" s="26" t="s">
        <v>57</v>
      </c>
      <c r="F24" s="26"/>
      <c r="G24" s="26"/>
      <c r="H24" s="26"/>
      <c r="I24" s="26"/>
      <c r="J24" s="26"/>
      <c r="K24" s="26"/>
      <c r="L24" s="85"/>
      <c r="O24" s="66"/>
      <c r="P24" s="67"/>
      <c r="Q24" s="13" t="s">
        <v>43</v>
      </c>
      <c r="R24" s="5" t="s">
        <v>44</v>
      </c>
      <c r="S24" s="5"/>
      <c r="T24" s="5"/>
      <c r="U24" s="5"/>
      <c r="V24" s="5"/>
      <c r="W24" s="5"/>
      <c r="X24" s="5"/>
      <c r="Y24" s="324"/>
      <c r="Z24" s="218"/>
    </row>
    <row r="25" spans="2:26" x14ac:dyDescent="0.2">
      <c r="B25" s="109"/>
      <c r="C25" s="92"/>
      <c r="D25" s="23" t="e">
        <f>D24/'TRAFFIC &amp; ACCIDENTS'!E12</f>
        <v>#DIV/0!</v>
      </c>
      <c r="E25" s="26" t="s">
        <v>42</v>
      </c>
      <c r="F25" s="26"/>
      <c r="G25" s="95" t="s">
        <v>204</v>
      </c>
      <c r="H25" s="95"/>
      <c r="I25" s="26"/>
      <c r="J25" s="26"/>
      <c r="K25" s="26"/>
      <c r="L25" s="85"/>
      <c r="O25" s="66"/>
      <c r="P25" s="67"/>
      <c r="Q25" s="5"/>
      <c r="R25" s="68" t="s">
        <v>45</v>
      </c>
      <c r="S25" s="5"/>
      <c r="T25" s="5"/>
      <c r="U25" s="5"/>
      <c r="V25" s="5"/>
      <c r="W25" s="5"/>
      <c r="X25" s="5"/>
      <c r="Y25" s="324"/>
      <c r="Z25" s="218"/>
    </row>
    <row r="26" spans="2:26" x14ac:dyDescent="0.2">
      <c r="B26" s="109"/>
      <c r="C26" s="92"/>
      <c r="D26" s="26"/>
      <c r="E26" s="26"/>
      <c r="F26" s="26"/>
      <c r="G26" s="26"/>
      <c r="H26" s="26"/>
      <c r="I26" s="26"/>
      <c r="J26" s="26"/>
      <c r="K26" s="26"/>
      <c r="L26" s="85"/>
      <c r="O26" s="66"/>
      <c r="P26" s="67"/>
      <c r="Q26" s="5"/>
      <c r="R26" s="68" t="s">
        <v>48</v>
      </c>
      <c r="S26" s="5"/>
      <c r="T26" s="5"/>
      <c r="U26" s="5"/>
      <c r="V26" s="5"/>
      <c r="W26" s="19"/>
      <c r="X26" s="5"/>
      <c r="Y26" s="324"/>
      <c r="Z26" s="218"/>
    </row>
    <row r="27" spans="2:26" x14ac:dyDescent="0.2">
      <c r="B27" s="84"/>
      <c r="C27" s="26"/>
      <c r="D27" s="28"/>
      <c r="E27" s="26"/>
      <c r="F27" s="28" t="s">
        <v>46</v>
      </c>
      <c r="G27" s="26"/>
      <c r="H27" s="26"/>
      <c r="I27" s="26" t="s">
        <v>47</v>
      </c>
      <c r="J27" s="26"/>
      <c r="K27" s="26"/>
      <c r="L27" s="85"/>
      <c r="O27" s="66"/>
      <c r="P27" s="67"/>
      <c r="Q27" s="5"/>
      <c r="R27" s="69" t="s">
        <v>58</v>
      </c>
      <c r="S27" s="5"/>
      <c r="T27" s="5"/>
      <c r="U27" s="5"/>
      <c r="V27" s="11"/>
      <c r="W27" s="29"/>
      <c r="X27" s="8"/>
      <c r="Y27" s="324"/>
      <c r="Z27" s="218"/>
    </row>
    <row r="28" spans="2:26" x14ac:dyDescent="0.2">
      <c r="B28" s="84"/>
      <c r="C28" s="456"/>
      <c r="D28" s="7" t="e">
        <f>IF(AND(D25&gt;1,D25&lt;5),"X","")</f>
        <v>#DIV/0!</v>
      </c>
      <c r="E28" s="41" t="s">
        <v>49</v>
      </c>
      <c r="F28" s="110" t="e">
        <f>IF(D28&lt;&gt;"",2,"")</f>
        <v>#DIV/0!</v>
      </c>
      <c r="G28" s="140" t="e">
        <f>IF(F28="","",1)</f>
        <v>#DIV/0!</v>
      </c>
      <c r="H28" s="39"/>
      <c r="I28" s="26" t="s">
        <v>50</v>
      </c>
      <c r="J28" s="26"/>
      <c r="K28" s="26"/>
      <c r="L28" s="85"/>
      <c r="O28" s="66"/>
      <c r="P28" s="67"/>
      <c r="Q28" s="5"/>
      <c r="R28" s="5"/>
      <c r="S28" s="5"/>
      <c r="T28" s="5"/>
      <c r="U28" s="5"/>
      <c r="V28" s="11"/>
      <c r="W28" s="26"/>
      <c r="X28" s="8"/>
      <c r="Y28" s="324"/>
      <c r="Z28" s="218"/>
    </row>
    <row r="29" spans="2:26" x14ac:dyDescent="0.2">
      <c r="B29" s="84"/>
      <c r="C29" s="456"/>
      <c r="D29" s="7" t="e">
        <f>IF(AND(D25&gt;=5,D25&lt;=10),"X","")</f>
        <v>#DIV/0!</v>
      </c>
      <c r="E29" s="41" t="s">
        <v>51</v>
      </c>
      <c r="F29" s="110" t="e">
        <f>IF(D29&lt;&gt;"",3.5,"")</f>
        <v>#DIV/0!</v>
      </c>
      <c r="G29" s="140" t="e">
        <f>IF(F29="","",1)</f>
        <v>#DIV/0!</v>
      </c>
      <c r="H29" s="39"/>
      <c r="I29" s="139"/>
      <c r="J29" s="26"/>
      <c r="K29" s="26" t="s">
        <v>2</v>
      </c>
      <c r="L29" s="85"/>
      <c r="O29" s="66"/>
      <c r="P29" s="67"/>
      <c r="Q29" s="5"/>
      <c r="R29" s="5"/>
      <c r="S29" s="5"/>
      <c r="T29" s="5"/>
      <c r="U29" s="5"/>
      <c r="V29" s="5"/>
      <c r="W29" s="19"/>
      <c r="X29" s="5"/>
      <c r="Y29" s="324"/>
      <c r="Z29" s="218"/>
    </row>
    <row r="30" spans="2:26" x14ac:dyDescent="0.2">
      <c r="B30" s="84"/>
      <c r="C30" s="456"/>
      <c r="D30" s="7" t="e">
        <f>IF(D25&gt;10,"X","")</f>
        <v>#DIV/0!</v>
      </c>
      <c r="E30" s="41" t="s">
        <v>52</v>
      </c>
      <c r="F30" s="111" t="e">
        <f>IF(D30&lt;&gt;"",5,"")</f>
        <v>#DIV/0!</v>
      </c>
      <c r="G30" s="140" t="e">
        <f>IF(F30="","",1)</f>
        <v>#DIV/0!</v>
      </c>
      <c r="H30" s="39"/>
      <c r="I30" s="30"/>
      <c r="J30" s="8"/>
      <c r="K30" s="8" t="s">
        <v>44</v>
      </c>
      <c r="L30" s="85"/>
      <c r="O30" s="66"/>
      <c r="P30" s="67">
        <v>4</v>
      </c>
      <c r="Q30" s="5" t="s">
        <v>26</v>
      </c>
      <c r="R30" s="15"/>
      <c r="S30" s="11"/>
      <c r="T30" s="5"/>
      <c r="U30" s="11"/>
      <c r="V30" s="5"/>
      <c r="W30" s="19">
        <v>5</v>
      </c>
      <c r="X30" s="5"/>
      <c r="Y30" s="324"/>
      <c r="Z30" s="218"/>
    </row>
    <row r="31" spans="2:26" x14ac:dyDescent="0.2">
      <c r="B31" s="84"/>
      <c r="C31" s="26"/>
      <c r="D31" s="8"/>
      <c r="E31" s="26"/>
      <c r="F31" s="8" t="e">
        <f>IF(G31&gt;1,0,SUM(F28:F30))</f>
        <v>#DIV/0!</v>
      </c>
      <c r="G31" s="140" t="e">
        <f>SUM(G28:G30)</f>
        <v>#DIV/0!</v>
      </c>
      <c r="H31" s="39"/>
      <c r="I31" s="8">
        <f>IF(I29&gt;5,5,I29)</f>
        <v>0</v>
      </c>
      <c r="J31" s="26"/>
      <c r="K31" s="176" t="e">
        <f>IF(SUM(F31,I31)&gt;10,10,SUM(F31,I31))</f>
        <v>#DIV/0!</v>
      </c>
      <c r="L31" s="86"/>
      <c r="O31" s="66"/>
      <c r="P31" s="13"/>
      <c r="Q31" s="5"/>
      <c r="R31" s="5" t="s">
        <v>54</v>
      </c>
      <c r="S31" s="11"/>
      <c r="T31" s="5"/>
      <c r="U31" s="11"/>
      <c r="V31" s="5"/>
      <c r="W31" s="19"/>
      <c r="X31" s="5"/>
      <c r="Y31" s="324"/>
      <c r="Z31" s="218"/>
    </row>
    <row r="32" spans="2:26" x14ac:dyDescent="0.2">
      <c r="B32" s="84"/>
      <c r="C32" s="26"/>
      <c r="D32" s="26"/>
      <c r="E32" s="26"/>
      <c r="F32" s="26"/>
      <c r="G32" s="8"/>
      <c r="H32" s="8"/>
      <c r="I32" s="8"/>
      <c r="J32" s="26"/>
      <c r="K32" s="8"/>
      <c r="L32" s="35"/>
      <c r="O32" s="66"/>
      <c r="P32" s="13"/>
      <c r="Q32" s="5"/>
      <c r="R32" s="5" t="s">
        <v>56</v>
      </c>
      <c r="S32" s="11"/>
      <c r="T32" s="5"/>
      <c r="U32" s="11"/>
      <c r="V32" s="5"/>
      <c r="W32" s="5"/>
      <c r="X32" s="5"/>
      <c r="Y32" s="324"/>
      <c r="Z32" s="218"/>
    </row>
    <row r="33" spans="2:26" x14ac:dyDescent="0.2">
      <c r="B33" s="109">
        <v>4</v>
      </c>
      <c r="C33" s="92" t="s">
        <v>53</v>
      </c>
      <c r="D33" s="26"/>
      <c r="E33" s="26"/>
      <c r="F33" s="26"/>
      <c r="G33" s="8"/>
      <c r="H33" s="8"/>
      <c r="I33" s="8"/>
      <c r="J33" s="26"/>
      <c r="K33" s="8"/>
      <c r="L33" s="35"/>
      <c r="O33" s="66"/>
      <c r="P33" s="5"/>
      <c r="Q33" s="14"/>
      <c r="R33" s="5"/>
      <c r="S33" s="14"/>
      <c r="T33" s="14"/>
      <c r="U33" s="14"/>
      <c r="V33" s="14"/>
      <c r="W33" s="14"/>
      <c r="X33" s="5"/>
      <c r="Y33" s="324"/>
      <c r="Z33" s="218"/>
    </row>
    <row r="34" spans="2:26" x14ac:dyDescent="0.2">
      <c r="B34" s="109"/>
      <c r="C34" s="92"/>
      <c r="D34" s="26"/>
      <c r="E34" s="26"/>
      <c r="F34" s="26"/>
      <c r="G34" s="8"/>
      <c r="H34" s="8"/>
      <c r="I34" s="8"/>
      <c r="J34" s="26"/>
      <c r="K34" s="8"/>
      <c r="L34" s="35"/>
      <c r="O34" s="66"/>
      <c r="P34" s="5"/>
      <c r="Q34" s="14"/>
      <c r="R34" s="14"/>
      <c r="S34" s="14"/>
      <c r="T34" s="14"/>
      <c r="U34" s="14"/>
      <c r="V34" s="14"/>
      <c r="W34" s="19"/>
      <c r="X34" s="5"/>
      <c r="Y34" s="324"/>
      <c r="Z34" s="218"/>
    </row>
    <row r="35" spans="2:26" x14ac:dyDescent="0.2">
      <c r="B35" s="84"/>
      <c r="C35" s="175"/>
      <c r="D35" s="26" t="s">
        <v>55</v>
      </c>
      <c r="E35" s="26"/>
      <c r="F35" s="26"/>
      <c r="G35" s="8"/>
      <c r="H35" s="8"/>
      <c r="I35" s="8"/>
      <c r="J35" s="26"/>
      <c r="K35" s="8"/>
      <c r="L35" s="35"/>
      <c r="O35" s="66"/>
      <c r="P35" s="13"/>
      <c r="Q35" s="5"/>
      <c r="R35" s="5"/>
      <c r="S35" s="5"/>
      <c r="T35" s="5"/>
      <c r="U35" s="11"/>
      <c r="V35" s="5"/>
      <c r="W35" s="19"/>
      <c r="X35" s="5"/>
      <c r="Y35" s="324"/>
      <c r="Z35" s="218"/>
    </row>
    <row r="36" spans="2:26" x14ac:dyDescent="0.2">
      <c r="B36" s="84"/>
      <c r="C36" s="176">
        <f>IF(C35=0,0,IF(C35=1,1,IF(C35=2,2,IF(C35=3,3,IF(C35=4,4,IF(C35&gt;=5,5,5))))))</f>
        <v>0</v>
      </c>
      <c r="D36" s="26" t="s">
        <v>1</v>
      </c>
      <c r="E36" s="26"/>
      <c r="F36" s="26"/>
      <c r="G36" s="8"/>
      <c r="H36" s="8"/>
      <c r="I36" s="8"/>
      <c r="J36" s="26"/>
      <c r="K36" s="8"/>
      <c r="L36" s="35"/>
      <c r="O36" s="66"/>
      <c r="P36" s="13"/>
      <c r="Q36" s="5"/>
      <c r="R36" s="5"/>
      <c r="S36" s="5"/>
      <c r="T36" s="5"/>
      <c r="U36" s="11"/>
      <c r="V36" s="5"/>
      <c r="W36" s="19"/>
      <c r="X36" s="5"/>
      <c r="Y36" s="324"/>
      <c r="Z36" s="218"/>
    </row>
    <row r="37" spans="2:26" ht="13.5" thickBot="1" x14ac:dyDescent="0.25">
      <c r="B37" s="89"/>
      <c r="C37" s="38"/>
      <c r="D37" s="42"/>
      <c r="E37" s="42"/>
      <c r="F37" s="42"/>
      <c r="G37" s="38"/>
      <c r="H37" s="38"/>
      <c r="I37" s="38"/>
      <c r="J37" s="42"/>
      <c r="K37" s="38"/>
      <c r="L37" s="96"/>
      <c r="O37" s="117"/>
      <c r="P37" s="118"/>
      <c r="Q37" s="118"/>
      <c r="R37" s="118"/>
      <c r="S37" s="118"/>
      <c r="T37" s="118"/>
      <c r="U37" s="118"/>
      <c r="V37" s="118"/>
      <c r="W37" s="118"/>
      <c r="X37" s="118"/>
      <c r="Y37" s="329"/>
      <c r="Z37" s="330"/>
    </row>
    <row r="41" spans="2:26" x14ac:dyDescent="0.2">
      <c r="C41" s="115"/>
    </row>
    <row r="42" spans="2:26" x14ac:dyDescent="0.2">
      <c r="C42" s="115"/>
    </row>
    <row r="43" spans="2:26" x14ac:dyDescent="0.2">
      <c r="C43" s="116"/>
      <c r="D43" s="115"/>
    </row>
  </sheetData>
  <sheetProtection password="EC65" sheet="1" selectLockedCells="1"/>
  <mergeCells count="6">
    <mergeCell ref="B3:L5"/>
    <mergeCell ref="I13:J14"/>
    <mergeCell ref="G12:H14"/>
    <mergeCell ref="C28:C30"/>
    <mergeCell ref="H16:K17"/>
    <mergeCell ref="D10:L10"/>
  </mergeCells>
  <phoneticPr fontId="0" type="noConversion"/>
  <conditionalFormatting sqref="D28">
    <cfRule type="expression" dxfId="11" priority="15" stopIfTrue="1">
      <formula>ISERROR(D25)</formula>
    </cfRule>
  </conditionalFormatting>
  <conditionalFormatting sqref="D29">
    <cfRule type="expression" dxfId="10" priority="14" stopIfTrue="1">
      <formula>ISERROR(D25)</formula>
    </cfRule>
  </conditionalFormatting>
  <conditionalFormatting sqref="D30">
    <cfRule type="expression" dxfId="9" priority="13" stopIfTrue="1">
      <formula>ISERROR(D25)</formula>
    </cfRule>
  </conditionalFormatting>
  <conditionalFormatting sqref="F28">
    <cfRule type="expression" dxfId="8" priority="12" stopIfTrue="1">
      <formula>ISERROR(D25)</formula>
    </cfRule>
  </conditionalFormatting>
  <conditionalFormatting sqref="F29">
    <cfRule type="expression" dxfId="7" priority="11" stopIfTrue="1">
      <formula>ISERROR(D25)</formula>
    </cfRule>
  </conditionalFormatting>
  <conditionalFormatting sqref="F30">
    <cfRule type="expression" dxfId="6" priority="10" stopIfTrue="1">
      <formula>ISERROR(D25)</formula>
    </cfRule>
  </conditionalFormatting>
  <conditionalFormatting sqref="F31">
    <cfRule type="expression" dxfId="5" priority="9" stopIfTrue="1">
      <formula>ISERROR(D25)</formula>
    </cfRule>
  </conditionalFormatting>
  <conditionalFormatting sqref="K31">
    <cfRule type="expression" dxfId="4" priority="8" stopIfTrue="1">
      <formula>ISERROR(D25)</formula>
    </cfRule>
  </conditionalFormatting>
  <conditionalFormatting sqref="C14 E14">
    <cfRule type="expression" dxfId="3" priority="7" stopIfTrue="1">
      <formula>ISERROR($C$67)</formula>
    </cfRule>
  </conditionalFormatting>
  <conditionalFormatting sqref="D25">
    <cfRule type="expression" dxfId="2" priority="6" stopIfTrue="1">
      <formula>ISERROR(D25)</formula>
    </cfRule>
  </conditionalFormatting>
  <conditionalFormatting sqref="D41">
    <cfRule type="expression" dxfId="1" priority="19" stopIfTrue="1">
      <formula>ISERROR($K$5)</formula>
    </cfRule>
  </conditionalFormatting>
  <conditionalFormatting sqref="C43">
    <cfRule type="expression" dxfId="0" priority="20" stopIfTrue="1">
      <formula>ISERROR($K$7)</formula>
    </cfRule>
  </conditionalFormatting>
  <pageMargins left="0.31" right="0.36" top="0.75" bottom="0.75" header="0.3" footer="0.3"/>
  <pageSetup orientation="portrait" horizontalDpi="1200" verticalDpi="1200" r:id="rId1"/>
  <ignoredErrors>
    <ignoredError sqref="C36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Results</vt:lpstr>
      <vt:lpstr>2R RATING SUMMARY</vt:lpstr>
      <vt:lpstr>TRAFFIC &amp; ACCIDENTS</vt:lpstr>
      <vt:lpstr>STRUCTURE</vt:lpstr>
      <vt:lpstr>GEOMETRY</vt:lpstr>
      <vt:lpstr>ROADSIDE SAFETY</vt:lpstr>
      <vt:lpstr>'2R RATING SUMMARY'!Print_Area</vt:lpstr>
      <vt:lpstr>GEOMETRY!Print_Area</vt:lpstr>
      <vt:lpstr>'ROADSIDE SAFETY'!Print_Area</vt:lpstr>
      <vt:lpstr>STRUCTURE!Print_Area</vt:lpstr>
      <vt:lpstr>'TRAFFIC &amp; ACCIDENTS'!Print_Area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Hart</dc:creator>
  <cp:lastModifiedBy>Johnson, Steve (CRAB)</cp:lastModifiedBy>
  <cp:lastPrinted>2020-02-20T21:52:29Z</cp:lastPrinted>
  <dcterms:created xsi:type="dcterms:W3CDTF">2001-08-02T21:00:18Z</dcterms:created>
  <dcterms:modified xsi:type="dcterms:W3CDTF">2022-06-21T21:14:41Z</dcterms:modified>
</cp:coreProperties>
</file>