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E/"/>
    </mc:Choice>
  </mc:AlternateContent>
  <xr:revisionPtr revIDLastSave="0" documentId="11_CF7285225DDFA847C504BEB5A9F677F50D1B5A53" xr6:coauthVersionLast="47" xr6:coauthVersionMax="47" xr10:uidLastSave="{00000000-0000-0000-0000-000000000000}"/>
  <bookViews>
    <workbookView xWindow="28680" yWindow="-120" windowWidth="29040" windowHeight="15840" tabRatio="490" xr2:uid="{00000000-000D-0000-FFFF-FFFF00000000}"/>
  </bookViews>
  <sheets>
    <sheet name="SA BR INPUT" sheetId="3" r:id="rId1"/>
    <sheet name="Dev. Request" sheetId="9" r:id="rId2"/>
    <sheet name="Engr's 3R letter" sheetId="5" r:id="rId3"/>
  </sheets>
  <definedNames>
    <definedName name="_xlnm.Print_Area" localSheetId="0">'SA BR INPUT'!$B$3:$M$54,'SA BR INPUT'!$B$56:$M$99,'SA BR INPUT'!$B$101:$M$157,'SA BR INPUT'!$O$3:$Y$44,'SA BR INPUT'!$O$47:$Y$102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3" l="1"/>
  <c r="T49" i="3"/>
  <c r="V99" i="3" s="1"/>
  <c r="W49" i="3"/>
  <c r="AC59" i="3" s="1"/>
  <c r="AC58" i="3" s="1"/>
  <c r="AC57" i="3" s="1"/>
  <c r="AC56" i="3" s="1"/>
  <c r="AC55" i="3" s="1"/>
  <c r="AC54" i="3" s="1"/>
  <c r="X60" i="3" s="1"/>
  <c r="AC60" i="3"/>
  <c r="S64" i="3"/>
  <c r="U64" i="3"/>
  <c r="S65" i="3"/>
  <c r="U65" i="3"/>
  <c r="S66" i="3"/>
  <c r="U66" i="3"/>
  <c r="U68" i="3" s="1"/>
  <c r="X69" i="3" s="1"/>
  <c r="W14" i="3" s="1"/>
  <c r="S67" i="3"/>
  <c r="U67" i="3"/>
  <c r="R82" i="3"/>
  <c r="R86" i="3"/>
  <c r="T82" i="3"/>
  <c r="T86" i="3" s="1"/>
  <c r="V82" i="3"/>
  <c r="V86" i="3"/>
  <c r="F152" i="3"/>
  <c r="L152" i="3"/>
  <c r="L151" i="3"/>
  <c r="F151" i="3"/>
  <c r="F153" i="3" s="1"/>
  <c r="W35" i="3" s="1"/>
  <c r="L143" i="3"/>
  <c r="L142" i="3"/>
  <c r="L141" i="3"/>
  <c r="L144" i="3"/>
  <c r="W34" i="3" s="1"/>
  <c r="L140" i="3"/>
  <c r="E142" i="3"/>
  <c r="E141" i="3"/>
  <c r="E140" i="3"/>
  <c r="E143" i="3"/>
  <c r="W33" i="3" s="1"/>
  <c r="L109" i="3"/>
  <c r="L110" i="3" s="1"/>
  <c r="K114" i="3" s="1"/>
  <c r="Q135" i="3"/>
  <c r="Q134" i="3"/>
  <c r="Q133" i="3"/>
  <c r="Q132" i="3" s="1"/>
  <c r="K134" i="3" s="1"/>
  <c r="W32" i="3" s="1"/>
  <c r="Y135" i="3"/>
  <c r="X135" i="3"/>
  <c r="W135" i="3" s="1"/>
  <c r="V135" i="3" s="1"/>
  <c r="U135" i="3" s="1"/>
  <c r="T135" i="3" s="1"/>
  <c r="S135" i="3" s="1"/>
  <c r="Y134" i="3"/>
  <c r="X134" i="3" s="1"/>
  <c r="W134" i="3" s="1"/>
  <c r="V134" i="3" s="1"/>
  <c r="U134" i="3" s="1"/>
  <c r="T134" i="3" s="1"/>
  <c r="S134" i="3" s="1"/>
  <c r="Y133" i="3"/>
  <c r="X133" i="3"/>
  <c r="W133" i="3" s="1"/>
  <c r="V133" i="3" s="1"/>
  <c r="U133" i="3" s="1"/>
  <c r="T133" i="3" s="1"/>
  <c r="S133" i="3" s="1"/>
  <c r="B52" i="3"/>
  <c r="B51" i="3"/>
  <c r="B50" i="3"/>
  <c r="B49" i="3"/>
  <c r="B48" i="3"/>
  <c r="B47" i="3"/>
  <c r="B46" i="3"/>
  <c r="B45" i="3"/>
  <c r="B53" i="3"/>
  <c r="K54" i="3"/>
  <c r="W25" i="3"/>
  <c r="B44" i="3"/>
  <c r="B43" i="3"/>
  <c r="B42" i="3"/>
  <c r="B74" i="3"/>
  <c r="B73" i="3"/>
  <c r="B72" i="3"/>
  <c r="B70" i="3"/>
  <c r="B67" i="3"/>
  <c r="B64" i="3"/>
  <c r="B61" i="3"/>
  <c r="B59" i="3"/>
  <c r="B58" i="3"/>
  <c r="B60" i="3"/>
  <c r="B75" i="3" s="1"/>
  <c r="J76" i="3" s="1"/>
  <c r="W26" i="3" s="1"/>
  <c r="B62" i="3"/>
  <c r="B63" i="3"/>
  <c r="B65" i="3"/>
  <c r="B66" i="3"/>
  <c r="B68" i="3"/>
  <c r="B69" i="3"/>
  <c r="B71" i="3"/>
  <c r="B36" i="3"/>
  <c r="B34" i="3"/>
  <c r="B32" i="3"/>
  <c r="B31" i="3"/>
  <c r="B30" i="3"/>
  <c r="B29" i="3"/>
  <c r="B28" i="3"/>
  <c r="B27" i="3"/>
  <c r="B37" i="3" s="1"/>
  <c r="K38" i="3" s="1"/>
  <c r="B33" i="3"/>
  <c r="B35" i="3"/>
  <c r="B26" i="3"/>
  <c r="K82" i="3"/>
  <c r="K83" i="3"/>
  <c r="K85" i="3" s="1"/>
  <c r="I95" i="3" s="1"/>
  <c r="W27" i="3" s="1"/>
  <c r="L153" i="3"/>
  <c r="W36" i="3" s="1"/>
  <c r="AB60" i="3"/>
  <c r="AB59" i="3"/>
  <c r="AB58" i="3"/>
  <c r="AB57" i="3" s="1"/>
  <c r="AB56" i="3" s="1"/>
  <c r="AB55" i="3" s="1"/>
  <c r="AB54" i="3" s="1"/>
  <c r="X99" i="3"/>
  <c r="X101" i="3"/>
  <c r="W21" i="3"/>
  <c r="W24" i="3" l="1"/>
  <c r="W28" i="3" s="1"/>
  <c r="I98" i="3"/>
  <c r="X86" i="3"/>
  <c r="U99" i="3" s="1"/>
  <c r="W31" i="3"/>
  <c r="W37" i="3" s="1"/>
  <c r="K156" i="3"/>
  <c r="X71" i="3"/>
  <c r="W13" i="3"/>
  <c r="W15" i="3" s="1"/>
  <c r="W39" i="3" s="1"/>
  <c r="K4" i="3" s="1"/>
</calcChain>
</file>

<file path=xl/sharedStrings.xml><?xml version="1.0" encoding="utf-8"?>
<sst xmlns="http://schemas.openxmlformats.org/spreadsheetml/2006/main" count="361" uniqueCount="290">
  <si>
    <t>SER RAP Rating Worksheet</t>
  </si>
  <si>
    <t>WAC 136 130 060</t>
  </si>
  <si>
    <t>WORKSHEET RECAP:</t>
  </si>
  <si>
    <t>Possible</t>
  </si>
  <si>
    <t xml:space="preserve">Scored </t>
  </si>
  <si>
    <t>Points</t>
  </si>
  <si>
    <t xml:space="preserve"> </t>
  </si>
  <si>
    <t xml:space="preserve">TRAFFIC                                                 </t>
  </si>
  <si>
    <t>Volume</t>
  </si>
  <si>
    <t>Usage</t>
  </si>
  <si>
    <t>Subtotal</t>
  </si>
  <si>
    <t>LOCAL SIGNIFICANCE</t>
  </si>
  <si>
    <t>Superstructure Cond.</t>
  </si>
  <si>
    <t>Substructure Condition</t>
  </si>
  <si>
    <t>Waterway Adequacy</t>
  </si>
  <si>
    <t>Structural Condition</t>
  </si>
  <si>
    <t>Vertical Clearance</t>
  </si>
  <si>
    <t>Horizontal Clearance</t>
  </si>
  <si>
    <t>Vert.Approach Alignment</t>
  </si>
  <si>
    <t>Horiz. Approach Alignment</t>
  </si>
  <si>
    <t>Bridge Railing</t>
  </si>
  <si>
    <t>Approach Guardrails</t>
  </si>
  <si>
    <t>TOTAL SER RAP WORKSHEET RATING:</t>
  </si>
  <si>
    <t xml:space="preserve">Note: </t>
  </si>
  <si>
    <t xml:space="preserve"> -Proposals below design standards require WSDOT deviation approval.</t>
  </si>
  <si>
    <t>TRAFFIC VOLUME (22 Points Max.)</t>
  </si>
  <si>
    <t>Calculation Table</t>
  </si>
  <si>
    <t>VOLUME (7 Points Max.)</t>
  </si>
  <si>
    <t>AADT =</t>
  </si>
  <si>
    <t>TRUCK AADT =</t>
  </si>
  <si>
    <t>CALC</t>
  </si>
  <si>
    <t xml:space="preserve">Note: Use the larger of AADT or Truck AADT.  All traffic data  </t>
  </si>
  <si>
    <t>AADT</t>
  </si>
  <si>
    <t>TRUCK AADT</t>
  </si>
  <si>
    <t xml:space="preserve">   shall be adjusted to reflect average annual daily traffic (AADT).</t>
  </si>
  <si>
    <t>POINTS</t>
  </si>
  <si>
    <t xml:space="preserve">                                                                         </t>
  </si>
  <si>
    <t>1-100</t>
  </si>
  <si>
    <t>101-200</t>
  </si>
  <si>
    <t>201-300</t>
  </si>
  <si>
    <t>301-450</t>
  </si>
  <si>
    <t>451-600</t>
  </si>
  <si>
    <t>601-750</t>
  </si>
  <si>
    <t>&gt;750</t>
  </si>
  <si>
    <t>Trk AADT</t>
  </si>
  <si>
    <t>1-10</t>
  </si>
  <si>
    <t>11-20</t>
  </si>
  <si>
    <t>21-30</t>
  </si>
  <si>
    <t>31-45</t>
  </si>
  <si>
    <t>46-60</t>
  </si>
  <si>
    <t>61-75</t>
  </si>
  <si>
    <t>&gt;75</t>
  </si>
  <si>
    <t>TRAFFIC VOLUME SUBTOTAL</t>
  </si>
  <si>
    <t>USAGE (15 Points Max.)</t>
  </si>
  <si>
    <t>Is the road used for:</t>
  </si>
  <si>
    <t>Check if Yes</t>
  </si>
  <si>
    <t>Available</t>
  </si>
  <si>
    <t>Assigned</t>
  </si>
  <si>
    <t>Use full points if any usage is evident</t>
  </si>
  <si>
    <t xml:space="preserve"> Agriculture?</t>
  </si>
  <si>
    <t>Logging?</t>
  </si>
  <si>
    <t>Industry?</t>
  </si>
  <si>
    <t>Recreation?</t>
  </si>
  <si>
    <t xml:space="preserve">          </t>
  </si>
  <si>
    <t>TRAFFIC USAGE SUBTOTAL</t>
  </si>
  <si>
    <t xml:space="preserve">                                            </t>
  </si>
  <si>
    <t xml:space="preserve">                      </t>
  </si>
  <si>
    <t>TOTAL TRAFFIC VOLUME RATING</t>
  </si>
  <si>
    <t>TRAFFIC ACCIDENTS (5 Points Max. for Roads - 10 Points Max. for Bridges)</t>
  </si>
  <si>
    <t>(Reported and Substantiated Unreported Accidents)</t>
  </si>
  <si>
    <t>(Indicate number of accidents, not number of fatalities, injuries or property damages)</t>
  </si>
  <si>
    <t>Prop. Damage</t>
  </si>
  <si>
    <t>Injury</t>
  </si>
  <si>
    <t xml:space="preserve">Fatality </t>
  </si>
  <si>
    <t>No. of accidents</t>
  </si>
  <si>
    <t xml:space="preserve">                                          </t>
  </si>
  <si>
    <t xml:space="preserve">    Subtotal</t>
  </si>
  <si>
    <t>Factor</t>
  </si>
  <si>
    <t>x3</t>
  </si>
  <si>
    <t xml:space="preserve">                                                     </t>
  </si>
  <si>
    <t>=</t>
  </si>
  <si>
    <t>+</t>
  </si>
  <si>
    <t>Total</t>
  </si>
  <si>
    <t>Accident Rate = Total(From Above) / AADT</t>
  </si>
  <si>
    <t>RATE</t>
  </si>
  <si>
    <t xml:space="preserve">  </t>
  </si>
  <si>
    <t>POINTS-ROADS</t>
  </si>
  <si>
    <t>POINTS-BRIDGES</t>
  </si>
  <si>
    <t xml:space="preserve">ACCIDENT RATE = </t>
  </si>
  <si>
    <t>TOTAL (From Above)/AADT, =</t>
  </si>
  <si>
    <t>TOTAL TRAFFIC ACCIDENT RATING</t>
  </si>
  <si>
    <t>Good</t>
  </si>
  <si>
    <t>Adequate</t>
  </si>
  <si>
    <t>Fair</t>
  </si>
  <si>
    <t>Poor</t>
  </si>
  <si>
    <t>Deviation</t>
  </si>
  <si>
    <t>0'</t>
  </si>
  <si>
    <t>1'</t>
  </si>
  <si>
    <t>2'</t>
  </si>
  <si>
    <t>3'</t>
  </si>
  <si>
    <t>4'</t>
  </si>
  <si>
    <t>5'</t>
  </si>
  <si>
    <t>6'</t>
  </si>
  <si>
    <t>ADT &lt; 400</t>
  </si>
  <si>
    <t>1' - 2'</t>
  </si>
  <si>
    <t>3' - 4'</t>
  </si>
  <si>
    <t>28' STD</t>
  </si>
  <si>
    <t>400 - 2000</t>
  </si>
  <si>
    <t>5' - 6'</t>
  </si>
  <si>
    <t>7' - 8'</t>
  </si>
  <si>
    <t>9' - 10'</t>
  </si>
  <si>
    <t>34' STD</t>
  </si>
  <si>
    <t>ADT&gt;2000</t>
  </si>
  <si>
    <t>40' STD</t>
  </si>
  <si>
    <t>Good Condition.   No repairs needed.</t>
  </si>
  <si>
    <t>Generally Good Condition.   Potential exists for minor maintenance.</t>
  </si>
  <si>
    <t>Fair Condition.   Potential exists for major maintenance.</t>
  </si>
  <si>
    <t>Generally Fair Condition.   Potential exists for minor rehabilitation.</t>
  </si>
  <si>
    <t>Marginal Condition.   Potential exists for major rehabilitation.</t>
  </si>
  <si>
    <t>Poor Condition.   Repair or rehabilitation required immediately.</t>
  </si>
  <si>
    <t xml:space="preserve">Critical Condition.   The need for repair or rehabilitation is urgent.   </t>
  </si>
  <si>
    <t xml:space="preserve">     Facility should be closed until the indicated repair is complete.</t>
  </si>
  <si>
    <t xml:space="preserve">Critical Condition.   Facility is closed.   Study should determine the </t>
  </si>
  <si>
    <t xml:space="preserve">     feasibility of repair.</t>
  </si>
  <si>
    <t>Critical Condition.   Facility is closed and is beyond repair.</t>
  </si>
  <si>
    <t>SUPERSTRUCTURE CONDITION RATING</t>
  </si>
  <si>
    <t>Good Condition   No repairs needed</t>
  </si>
  <si>
    <t>Generally Good Condition   Potential exists for minor maintenance</t>
  </si>
  <si>
    <t>Fair Condition   Potential exists for major maintenance</t>
  </si>
  <si>
    <t>Generally Fair Condition   Potential exists for minor rehabilitation</t>
  </si>
  <si>
    <t>Marginal Condition   Potential exists for major rehabilitation</t>
  </si>
  <si>
    <t>Poor Condition   Repair or rehabilitation required immediately</t>
  </si>
  <si>
    <t xml:space="preserve">     Facility should be closed until the indicated repair is complete</t>
  </si>
  <si>
    <t xml:space="preserve">Critical Condition   Facility is closed   Study should determine the </t>
  </si>
  <si>
    <t xml:space="preserve">     feasibility of repair</t>
  </si>
  <si>
    <t>Critical Condition   Facility is closed and is beyond repair</t>
  </si>
  <si>
    <t>SUBSTRUCTURE CONDITION RATING</t>
  </si>
  <si>
    <t>WATERWAY ADEQUACY (8 Points Max.)</t>
  </si>
  <si>
    <t>Large well established channel.  No hydraulic problems.</t>
  </si>
  <si>
    <t xml:space="preserve">Rock channel.  Riprapped or natural slope protection.  Alignment </t>
  </si>
  <si>
    <t>perpendicular to bridge   Stream capacity adequate   No scour</t>
  </si>
  <si>
    <t xml:space="preserve">Rock and gravel channel   Gradual slopes or partially riprapped   </t>
  </si>
  <si>
    <t xml:space="preserve">Alignment adequate   Stream has minor drift   No scour in the </t>
  </si>
  <si>
    <t>immediate area of bridge.</t>
  </si>
  <si>
    <t xml:space="preserve">Gravel and sand channel.  Unprotected but not steep slopes.  Minor </t>
  </si>
  <si>
    <t xml:space="preserve">alignment problem.  Stream causes large drift accumulation.   Minor </t>
  </si>
  <si>
    <t>scouring at bridge.</t>
  </si>
  <si>
    <t xml:space="preserve">Sand and mud or grass channel.  Unprotected steeper slopes.  Alignment </t>
  </si>
  <si>
    <t xml:space="preserve">problem requiring eventual repair.  Stream cause large drift and a </t>
  </si>
  <si>
    <t>high flow.  Major scouring but no undermining.</t>
  </si>
  <si>
    <t xml:space="preserve">Mud channel.  Unprotected steep banks.  Stream overflows banks.  Drift </t>
  </si>
  <si>
    <t>may damage superstructure.  Undermining problems have developed.</t>
  </si>
  <si>
    <t>Basically intolerable condition requiring high priority of replacement.</t>
  </si>
  <si>
    <t>Immediate repair necessary to put back in service.</t>
  </si>
  <si>
    <t>Immediate replacement necessary to put back in service.</t>
  </si>
  <si>
    <t>WATERWAY ADEQUACY RATING</t>
  </si>
  <si>
    <t>Ld</t>
  </si>
  <si>
    <t>D% =</t>
  </si>
  <si>
    <t>Ld -  Li</t>
  </si>
  <si>
    <t>Ld - Li</t>
  </si>
  <si>
    <t>/Ld</t>
  </si>
  <si>
    <t>Where:</t>
  </si>
  <si>
    <t>D%</t>
  </si>
  <si>
    <t>Ld = Design Loading</t>
  </si>
  <si>
    <t>Li = Inventory Loading</t>
  </si>
  <si>
    <t>VERTICAL CLEARANCE (5 Points Max.)</t>
  </si>
  <si>
    <t>&gt;3'</t>
  </si>
  <si>
    <t>Existing Clearance</t>
  </si>
  <si>
    <t xml:space="preserve">        </t>
  </si>
  <si>
    <t xml:space="preserve">                     </t>
  </si>
  <si>
    <t xml:space="preserve">HORIZONTAL CLEARANCE   CLEAR WIDTH (10 Points Max.)  </t>
  </si>
  <si>
    <t xml:space="preserve">6' </t>
  </si>
  <si>
    <t>11' - 12'</t>
  </si>
  <si>
    <t xml:space="preserve">   </t>
  </si>
  <si>
    <t>HORIZONTAL CLEARANCE   POINTS</t>
  </si>
  <si>
    <t>Very, Very Poor</t>
  </si>
  <si>
    <t>Inadequate</t>
  </si>
  <si>
    <t xml:space="preserve">TOTAL BRIDGE GEOMETRIC RATING </t>
  </si>
  <si>
    <t>PROJECT LENGTH</t>
  </si>
  <si>
    <t>FATAL ACCIDENTS</t>
  </si>
  <si>
    <t>TRUCK ADT</t>
  </si>
  <si>
    <t xml:space="preserve"> -Points for the Structural Condition of Roads will be assigned by the RAP engineer</t>
  </si>
  <si>
    <t xml:space="preserve"> -No points are allowed for conditions which will not be improved by the proposed project</t>
  </si>
  <si>
    <t>P.D. ONLY ACCIDENTS</t>
  </si>
  <si>
    <t>(Check one)</t>
  </si>
  <si>
    <t>Inventory Loading, Li</t>
  </si>
  <si>
    <t>Design Loading, Ld</t>
  </si>
  <si>
    <t>VERTICAL APPROACH ALIGNMENT</t>
  </si>
  <si>
    <t>HORIZONTAL APPROACH ALIGNMENT</t>
  </si>
  <si>
    <t>BRIDGE APPROACH GUARDRAILS</t>
  </si>
  <si>
    <t>BRIDGE RAILING:</t>
  </si>
  <si>
    <t>EXISTING VERTICAL CLEARANCE</t>
  </si>
  <si>
    <t>EXSITING HORIZONTAL CLEAR WIDTH</t>
  </si>
  <si>
    <t>Points:</t>
  </si>
  <si>
    <t>Agriculture</t>
  </si>
  <si>
    <t>Logging</t>
  </si>
  <si>
    <t>Industry</t>
  </si>
  <si>
    <t>Recreation</t>
  </si>
  <si>
    <t>Current Rating</t>
  </si>
  <si>
    <t>Input Data in shaded cells only</t>
  </si>
  <si>
    <r>
      <t>TRAFFIC RATING-</t>
    </r>
    <r>
      <rPr>
        <u/>
        <sz val="8"/>
        <rFont val="MS Sans Serif"/>
        <family val="2"/>
      </rPr>
      <t xml:space="preserve"> ROADS AND STAND ALONE BRIDGES</t>
    </r>
  </si>
  <si>
    <t>FUNCTIONAL CLASS</t>
  </si>
  <si>
    <t>to 1/100s</t>
  </si>
  <si>
    <t>VOLUME:</t>
  </si>
  <si>
    <t>USAGE:</t>
  </si>
  <si>
    <t>Check each that apply:</t>
  </si>
  <si>
    <t>ACCIDENTS</t>
  </si>
  <si>
    <r>
      <t>LOCAL SIGNIFICANCE</t>
    </r>
    <r>
      <rPr>
        <b/>
        <u/>
        <sz val="7"/>
        <rFont val="MS Sans Serif"/>
        <family val="2"/>
      </rPr>
      <t/>
    </r>
  </si>
  <si>
    <t>ROAD LOG NO.</t>
  </si>
  <si>
    <t>COUNTY</t>
  </si>
  <si>
    <t>PROJECT NAME</t>
  </si>
  <si>
    <t>SIX YEAR TIP NO.</t>
  </si>
  <si>
    <t>TODAY'S DATE</t>
  </si>
  <si>
    <t>STATE OF WASHINGTON</t>
  </si>
  <si>
    <t>COUNTY ROAD ADMINISTRATION BOARD</t>
  </si>
  <si>
    <t>VERIFICATION OF 3R SCOPE FOR RAP PROJECT</t>
  </si>
  <si>
    <t>County</t>
  </si>
  <si>
    <t>Project name</t>
  </si>
  <si>
    <t>Project mileposts</t>
  </si>
  <si>
    <t xml:space="preserve">The scope of work for the RATA funding proposal mentioned above, and which was </t>
  </si>
  <si>
    <t xml:space="preserve">submitted to CRAB on </t>
  </si>
  <si>
    <t xml:space="preserve">, is based on 3R design standards as </t>
  </si>
  <si>
    <t xml:space="preserve">referrenced in the Local Agency Guidelines.   </t>
  </si>
  <si>
    <t xml:space="preserve">In keeping with these guidelines, I have considered the following factors as well as others </t>
  </si>
  <si>
    <t>in arriving at the proposed scope of improvements:</t>
  </si>
  <si>
    <t>Roadside conditions</t>
  </si>
  <si>
    <t>Funding constraints</t>
  </si>
  <si>
    <t>Environmental concerns</t>
  </si>
  <si>
    <t>Changing traffic and land use patterns</t>
  </si>
  <si>
    <t>Deterioration rate of surfacing</t>
  </si>
  <si>
    <t>Accidents or accident rates.</t>
  </si>
  <si>
    <t xml:space="preserve">Where justified, the project will include: </t>
  </si>
  <si>
    <t>Guardrail improvements or upgrades</t>
  </si>
  <si>
    <t>Approach and and transition guardrail improvements for bridges</t>
  </si>
  <si>
    <t>Beveled end sections for crossing and parallel culverts located in the clear zone.</t>
  </si>
  <si>
    <t>Relocating, protecting, or providing breakaway features for sign supports and luminaires</t>
  </si>
  <si>
    <t>Protection for exposed bridge piers and abuttments.</t>
  </si>
  <si>
    <t>Removing fixed objects from the clear zone</t>
  </si>
  <si>
    <t>Improvements to roadway geometry.</t>
  </si>
  <si>
    <t xml:space="preserve">With these and other improvements as mentioned in the project prospectus, the project </t>
  </si>
  <si>
    <t xml:space="preserve">will sufficiently extend service life, provide additonal pavement strength, restore or </t>
  </si>
  <si>
    <t>improve the original cross section, and enhance safety.</t>
  </si>
  <si>
    <t>County Engineer</t>
  </si>
  <si>
    <t>Date</t>
  </si>
  <si>
    <t>This letter must be completed prior to commencing construction and retained in the county's project files.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</si>
  <si>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</si>
  <si>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</si>
  <si>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</si>
  <si>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</si>
  <si>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</si>
  <si>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</si>
  <si>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</si>
  <si>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</si>
  <si>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</si>
  <si>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</si>
  <si>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</si>
  <si>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</si>
  <si>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</si>
  <si>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</si>
  <si>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</si>
  <si>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</si>
  <si>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</si>
  <si>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>x6</t>
  </si>
  <si>
    <t>x15</t>
  </si>
  <si>
    <t>ACCIDENT HISTORY - SA BRIDGES</t>
  </si>
  <si>
    <t xml:space="preserve">STRUCTURAL CONDITION   SA BRIDGES                                   </t>
  </si>
  <si>
    <t xml:space="preserve">GEOMETRICS   SA BRIDGES                                             </t>
  </si>
  <si>
    <t>Select One</t>
  </si>
  <si>
    <r>
      <rPr>
        <b/>
        <sz val="10"/>
        <rFont val="MS Sans Serif"/>
        <family val="2"/>
      </rPr>
      <t>D%</t>
    </r>
    <r>
      <rPr>
        <sz val="10"/>
        <rFont val="MS Sans Serif"/>
        <family val="2"/>
      </rPr>
      <t xml:space="preserve"> = Deficiency of Design</t>
    </r>
  </si>
  <si>
    <t>Points = 16% of D%</t>
  </si>
  <si>
    <t>%</t>
  </si>
  <si>
    <t>LOAD CONDITION (16 Points Max.)</t>
  </si>
  <si>
    <t>LOAD CONDITION RATING</t>
  </si>
  <si>
    <t>TOTAL STRUCTURAL CONDITION RATING</t>
  </si>
  <si>
    <r>
      <rPr>
        <b/>
        <u/>
        <sz val="10"/>
        <rFont val="MS Sans Serif"/>
        <family val="2"/>
      </rPr>
      <t>SUB</t>
    </r>
    <r>
      <rPr>
        <b/>
        <sz val="10"/>
        <rFont val="MS Sans Serif"/>
        <family val="2"/>
      </rPr>
      <t>STRUCTURE CONDITION (8 Points Max.)</t>
    </r>
  </si>
  <si>
    <r>
      <rPr>
        <b/>
        <u/>
        <sz val="10"/>
        <rFont val="MS Sans Serif"/>
        <family val="2"/>
      </rPr>
      <t>SUPER</t>
    </r>
    <r>
      <rPr>
        <b/>
        <sz val="10"/>
        <rFont val="MS Sans Serif"/>
        <family val="2"/>
      </rPr>
      <t>STRUCTURE CONDITION (8 Points Max.)</t>
    </r>
  </si>
  <si>
    <t>Points Based on Deviation from 16.5 ft standard</t>
  </si>
  <si>
    <t>VERTICAL CLEARANCE   POINTS</t>
  </si>
  <si>
    <t>SA BR PROJECT SUBMITTAL</t>
  </si>
  <si>
    <r>
      <t xml:space="preserve">Check if this is your One </t>
    </r>
    <r>
      <rPr>
        <b/>
        <sz val="10"/>
        <color indexed="10"/>
        <rFont val="MS Sans Serif"/>
        <family val="2"/>
      </rPr>
      <t>LS</t>
    </r>
    <r>
      <rPr>
        <sz val="10"/>
        <color indexed="10"/>
        <rFont val="MS Sans Serif"/>
        <family val="2"/>
      </rPr>
      <t xml:space="preserve"> project this call</t>
    </r>
  </si>
  <si>
    <t xml:space="preserve">Critical:  The need for repair or rehabilitation is urgent   </t>
  </si>
  <si>
    <t>28 ft std</t>
  </si>
  <si>
    <t>34 ft std</t>
  </si>
  <si>
    <t>40 ft std</t>
  </si>
  <si>
    <t>Bridge Horizontal Clear Width Calculation Table</t>
  </si>
  <si>
    <t>INJURY ONLY ACCIDENTS</t>
  </si>
  <si>
    <t xml:space="preserve"> x 100</t>
  </si>
  <si>
    <t>STRUCTURAL CONDITION - BRIDGES (40 Points Max.)</t>
  </si>
  <si>
    <t>GEOMETRIC CONDITION - BRIDGES (30 Points Max.)</t>
  </si>
  <si>
    <t>Use the last five
full years'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</si>
</sst>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0.0000"/>
    <numFmt numFmtId="166" formatCode="#"/>
    <numFmt numFmtId="167" formatCode="0#"/>
    <numFmt numFmtId="168" formatCode="[$-409]mmmm\ d\,\ yyyy;@"/>
  </numFmts>
  <fonts count="50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8.5"/>
      <color indexed="10"/>
      <name val="MS Sans Serif"/>
      <family val="2"/>
    </font>
    <font>
      <b/>
      <sz val="10"/>
      <color indexed="14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u/>
      <sz val="8"/>
      <name val="MS Sans Serif"/>
      <family val="2"/>
    </font>
    <font>
      <b/>
      <u/>
      <sz val="12"/>
      <color indexed="14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b/>
      <u/>
      <sz val="10"/>
      <color indexed="12"/>
      <name val="MS Sans Serif"/>
      <family val="2"/>
    </font>
    <font>
      <b/>
      <u/>
      <sz val="7"/>
      <name val="MS Sans Serif"/>
      <family val="2"/>
    </font>
    <font>
      <b/>
      <sz val="10"/>
      <color indexed="12"/>
      <name val="MS Sans Serif"/>
      <family val="2"/>
    </font>
    <font>
      <sz val="10"/>
      <color indexed="9"/>
      <name val="MS Sans Serif"/>
      <family val="2"/>
    </font>
    <font>
      <sz val="14"/>
      <name val="Courier New"/>
      <family val="3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color indexed="14"/>
      <name val="MS Sans Serif"/>
      <family val="2"/>
    </font>
    <font>
      <sz val="10"/>
      <color indexed="12"/>
      <name val="MS Sans Serif"/>
      <family val="2"/>
    </font>
    <font>
      <b/>
      <i/>
      <sz val="12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0"/>
      <color indexed="10"/>
      <name val="MS Sans Serif"/>
      <family val="2"/>
    </font>
    <font>
      <b/>
      <sz val="12"/>
      <color rgb="FF7030A0"/>
      <name val="MS Sans Serif"/>
      <family val="2"/>
    </font>
    <font>
      <sz val="10"/>
      <color theme="0"/>
      <name val="MS Sans Serif"/>
      <family val="2"/>
    </font>
    <font>
      <b/>
      <sz val="10"/>
      <color rgb="FF7030A0"/>
      <name val="MS Sans Serif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50"/>
      </top>
      <bottom/>
      <diagonal/>
    </border>
    <border>
      <left/>
      <right/>
      <top/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 style="thin">
        <color indexed="64"/>
      </right>
      <top/>
      <bottom/>
      <diagonal/>
    </border>
    <border>
      <left/>
      <right/>
      <top style="medium">
        <color rgb="FF00B050"/>
      </top>
      <bottom style="medium">
        <color rgb="FF00B050"/>
      </bottom>
      <diagonal/>
    </border>
  </borders>
  <cellStyleXfs count="5">
    <xf numFmtId="0" fontId="0" fillId="0" borderId="0"/>
    <xf numFmtId="40" fontId="4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0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8" fillId="0" borderId="0" xfId="0" applyFont="1" applyFill="1" applyAlignment="1" applyProtection="1">
      <alignment horizontal="left"/>
    </xf>
    <xf numFmtId="2" fontId="11" fillId="0" borderId="1" xfId="0" applyNumberFormat="1" applyFont="1" applyBorder="1" applyAlignment="1" applyProtection="1">
      <alignment horizontal="center" vertical="center"/>
    </xf>
    <xf numFmtId="0" fontId="31" fillId="0" borderId="0" xfId="0" applyFont="1" applyAlignment="1" applyProtection="1"/>
    <xf numFmtId="0" fontId="2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Continuous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5" xfId="0" applyBorder="1" applyProtection="1"/>
    <xf numFmtId="0" fontId="7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33" fillId="0" borderId="0" xfId="0" applyFont="1" applyAlignment="1" applyProtection="1">
      <alignment horizontal="left"/>
    </xf>
    <xf numFmtId="0" fontId="0" fillId="0" borderId="6" xfId="0" applyBorder="1" applyAlignment="1" applyProtection="1"/>
    <xf numFmtId="0" fontId="8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5" fillId="0" borderId="0" xfId="0" applyFont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0" fontId="0" fillId="0" borderId="8" xfId="0" applyBorder="1" applyProtection="1"/>
    <xf numFmtId="0" fontId="11" fillId="0" borderId="9" xfId="0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9" xfId="0" applyBorder="1" applyProtection="1"/>
    <xf numFmtId="0" fontId="4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/>
    </xf>
    <xf numFmtId="2" fontId="9" fillId="0" borderId="3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0" fontId="36" fillId="0" borderId="0" xfId="0" applyFont="1"/>
    <xf numFmtId="0" fontId="38" fillId="2" borderId="0" xfId="0" applyFont="1" applyFill="1"/>
    <xf numFmtId="0" fontId="36" fillId="2" borderId="0" xfId="0" applyFont="1" applyFill="1"/>
    <xf numFmtId="0" fontId="1" fillId="0" borderId="0" xfId="0" applyFont="1"/>
    <xf numFmtId="9" fontId="0" fillId="0" borderId="0" xfId="4" applyFont="1" applyProtection="1"/>
    <xf numFmtId="0" fontId="27" fillId="0" borderId="0" xfId="0" applyFont="1" applyBorder="1" applyAlignment="1" applyProtection="1"/>
    <xf numFmtId="0" fontId="0" fillId="0" borderId="0" xfId="0" applyBorder="1" applyProtection="1"/>
    <xf numFmtId="0" fontId="40" fillId="0" borderId="0" xfId="0" applyFont="1" applyAlignment="1">
      <alignment horizontal="left"/>
    </xf>
    <xf numFmtId="2" fontId="26" fillId="0" borderId="7" xfId="0" quotePrefix="1" applyNumberFormat="1" applyFont="1" applyBorder="1" applyAlignment="1">
      <alignment horizontal="center"/>
    </xf>
    <xf numFmtId="0" fontId="41" fillId="0" borderId="0" xfId="3" applyFont="1" applyAlignment="1">
      <alignment horizontal="left"/>
    </xf>
    <xf numFmtId="0" fontId="36" fillId="0" borderId="0" xfId="3" applyFont="1"/>
    <xf numFmtId="0" fontId="42" fillId="0" borderId="0" xfId="3" applyFont="1" applyAlignment="1">
      <alignment horizontal="center"/>
    </xf>
    <xf numFmtId="0" fontId="42" fillId="0" borderId="0" xfId="3" applyFont="1" applyAlignment="1">
      <alignment horizontal="right"/>
    </xf>
    <xf numFmtId="0" fontId="42" fillId="0" borderId="0" xfId="3" applyFont="1" applyAlignment="1">
      <alignment horizontal="left" indent="1"/>
    </xf>
    <xf numFmtId="0" fontId="42" fillId="0" borderId="0" xfId="3" applyFont="1"/>
    <xf numFmtId="0" fontId="42" fillId="0" borderId="0" xfId="3" applyFont="1" applyAlignment="1">
      <alignment horizontal="left" indent="2"/>
    </xf>
    <xf numFmtId="0" fontId="42" fillId="0" borderId="0" xfId="3" applyFont="1" applyAlignment="1">
      <alignment horizontal="left"/>
    </xf>
    <xf numFmtId="0" fontId="42" fillId="0" borderId="0" xfId="3" applyFont="1" applyAlignment="1">
      <alignment horizontal="left" indent="4"/>
    </xf>
    <xf numFmtId="0" fontId="42" fillId="0" borderId="0" xfId="3" applyFont="1" applyAlignment="1">
      <alignment horizontal="left" indent="6"/>
    </xf>
    <xf numFmtId="0" fontId="38" fillId="0" borderId="0" xfId="3" applyFont="1"/>
    <xf numFmtId="0" fontId="27" fillId="0" borderId="0" xfId="0" applyFont="1" applyBorder="1" applyAlignment="1" applyProtection="1">
      <alignment horizontal="center"/>
    </xf>
    <xf numFmtId="0" fontId="3" fillId="0" borderId="0" xfId="2" applyBorder="1" applyAlignment="1" applyProtection="1">
      <alignment horizontal="center"/>
      <protection locked="0"/>
    </xf>
    <xf numFmtId="0" fontId="31" fillId="0" borderId="11" xfId="0" applyFont="1" applyBorder="1" applyAlignment="1" applyProtection="1"/>
    <xf numFmtId="0" fontId="24" fillId="0" borderId="0" xfId="0" applyFont="1" applyBorder="1" applyProtection="1"/>
    <xf numFmtId="0" fontId="0" fillId="0" borderId="12" xfId="0" applyBorder="1" applyProtection="1"/>
    <xf numFmtId="0" fontId="31" fillId="0" borderId="0" xfId="0" applyFont="1" applyBorder="1" applyAlignment="1" applyProtection="1"/>
    <xf numFmtId="0" fontId="0" fillId="0" borderId="11" xfId="0" applyBorder="1" applyProtection="1"/>
    <xf numFmtId="0" fontId="25" fillId="0" borderId="0" xfId="0" applyFont="1" applyBorder="1" applyAlignment="1" applyProtection="1">
      <alignment horizontal="right"/>
    </xf>
    <xf numFmtId="0" fontId="3" fillId="0" borderId="0" xfId="2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31" fillId="0" borderId="13" xfId="0" applyFont="1" applyBorder="1" applyAlignment="1" applyProtection="1">
      <alignment horizontal="left"/>
    </xf>
    <xf numFmtId="0" fontId="0" fillId="0" borderId="14" xfId="0" applyBorder="1" applyProtection="1"/>
    <xf numFmtId="0" fontId="0" fillId="0" borderId="15" xfId="0" applyBorder="1" applyProtection="1"/>
    <xf numFmtId="0" fontId="0" fillId="0" borderId="32" xfId="0" applyBorder="1" applyProtection="1"/>
    <xf numFmtId="0" fontId="0" fillId="0" borderId="33" xfId="0" applyBorder="1" applyProtection="1"/>
    <xf numFmtId="0" fontId="30" fillId="0" borderId="33" xfId="0" applyFont="1" applyBorder="1" applyProtection="1"/>
    <xf numFmtId="0" fontId="24" fillId="0" borderId="33" xfId="0" applyFont="1" applyBorder="1" applyProtection="1"/>
    <xf numFmtId="0" fontId="31" fillId="0" borderId="34" xfId="0" applyFont="1" applyBorder="1" applyAlignment="1" applyProtection="1">
      <alignment horizontal="left"/>
    </xf>
    <xf numFmtId="0" fontId="0" fillId="0" borderId="35" xfId="0" applyBorder="1" applyProtection="1"/>
    <xf numFmtId="0" fontId="0" fillId="0" borderId="36" xfId="0" applyBorder="1" applyProtection="1"/>
    <xf numFmtId="0" fontId="11" fillId="0" borderId="36" xfId="0" applyFont="1" applyBorder="1" applyAlignment="1" applyProtection="1">
      <alignment horizontal="right"/>
    </xf>
    <xf numFmtId="0" fontId="0" fillId="0" borderId="36" xfId="0" applyFill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6" borderId="0" xfId="0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2" fontId="0" fillId="6" borderId="0" xfId="0" applyNumberFormat="1" applyFill="1" applyBorder="1" applyAlignment="1">
      <alignment horizontal="center"/>
    </xf>
    <xf numFmtId="0" fontId="22" fillId="6" borderId="0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center"/>
    </xf>
    <xf numFmtId="0" fontId="21" fillId="0" borderId="0" xfId="0" applyFont="1" applyAlignment="1" applyProtection="1">
      <alignment horizontal="left"/>
    </xf>
    <xf numFmtId="2" fontId="4" fillId="0" borderId="9" xfId="0" applyNumberFormat="1" applyFont="1" applyBorder="1" applyAlignment="1" applyProtection="1">
      <alignment horizontal="center"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8" fillId="6" borderId="0" xfId="0" applyFont="1" applyFill="1" applyBorder="1" applyAlignment="1"/>
    <xf numFmtId="0" fontId="8" fillId="6" borderId="0" xfId="0" applyFont="1" applyFill="1" applyBorder="1" applyAlignment="1">
      <alignment horizontal="right"/>
    </xf>
    <xf numFmtId="2" fontId="11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/>
    </xf>
    <xf numFmtId="0" fontId="22" fillId="6" borderId="0" xfId="0" applyFont="1" applyFill="1" applyAlignment="1">
      <alignment horizontal="left"/>
    </xf>
    <xf numFmtId="0" fontId="8" fillId="6" borderId="9" xfId="0" applyFont="1" applyFill="1" applyBorder="1" applyAlignment="1">
      <alignment horizontal="center" vertical="center"/>
    </xf>
    <xf numFmtId="0" fontId="8" fillId="6" borderId="0" xfId="0" quotePrefix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7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right"/>
    </xf>
    <xf numFmtId="0" fontId="0" fillId="6" borderId="0" xfId="0" applyFill="1" applyBorder="1" applyProtection="1"/>
    <xf numFmtId="0" fontId="0" fillId="6" borderId="0" xfId="0" applyFill="1" applyProtection="1"/>
    <xf numFmtId="0" fontId="7" fillId="6" borderId="0" xfId="0" applyFont="1" applyFill="1" applyBorder="1" applyAlignment="1">
      <alignment vertical="center"/>
    </xf>
    <xf numFmtId="2" fontId="11" fillId="6" borderId="0" xfId="0" applyNumberFormat="1" applyFont="1" applyFill="1" applyBorder="1" applyAlignment="1">
      <alignment vertical="center"/>
    </xf>
    <xf numFmtId="0" fontId="0" fillId="0" borderId="0" xfId="0" applyBorder="1" applyAlignment="1" applyProtection="1">
      <alignment horizontal="center"/>
    </xf>
    <xf numFmtId="2" fontId="8" fillId="6" borderId="0" xfId="0" applyNumberFormat="1" applyFont="1" applyFill="1" applyBorder="1" applyAlignment="1">
      <alignment horizontal="left"/>
    </xf>
    <xf numFmtId="2" fontId="22" fillId="6" borderId="0" xfId="0" applyNumberFormat="1" applyFont="1" applyFill="1" applyBorder="1" applyAlignment="1">
      <alignment horizontal="left"/>
    </xf>
    <xf numFmtId="0" fontId="4" fillId="6" borderId="0" xfId="0" applyFont="1" applyFill="1" applyBorder="1" applyAlignment="1">
      <alignment horizontal="right" vertical="center"/>
    </xf>
    <xf numFmtId="0" fontId="22" fillId="6" borderId="0" xfId="0" quotePrefix="1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2" fontId="11" fillId="6" borderId="16" xfId="0" applyNumberFormat="1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left"/>
    </xf>
    <xf numFmtId="0" fontId="0" fillId="7" borderId="16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</xf>
    <xf numFmtId="0" fontId="0" fillId="0" borderId="37" xfId="0" applyBorder="1" applyProtection="1"/>
    <xf numFmtId="0" fontId="0" fillId="0" borderId="38" xfId="0" applyBorder="1" applyProtection="1"/>
    <xf numFmtId="0" fontId="0" fillId="0" borderId="39" xfId="0" applyBorder="1" applyProtection="1"/>
    <xf numFmtId="0" fontId="27" fillId="0" borderId="39" xfId="0" applyFont="1" applyBorder="1" applyAlignment="1" applyProtection="1">
      <alignment horizontal="center"/>
    </xf>
    <xf numFmtId="0" fontId="0" fillId="0" borderId="39" xfId="0" applyBorder="1" applyAlignment="1" applyProtection="1">
      <alignment horizontal="left"/>
    </xf>
    <xf numFmtId="0" fontId="0" fillId="0" borderId="39" xfId="0" applyFill="1" applyBorder="1" applyAlignment="1" applyProtection="1">
      <alignment horizontal="center"/>
    </xf>
    <xf numFmtId="0" fontId="0" fillId="8" borderId="0" xfId="0" applyFill="1" applyProtection="1"/>
    <xf numFmtId="0" fontId="27" fillId="8" borderId="0" xfId="0" applyFont="1" applyFill="1" applyAlignment="1" applyProtection="1">
      <alignment horizontal="center"/>
    </xf>
    <xf numFmtId="0" fontId="0" fillId="8" borderId="0" xfId="0" applyFill="1" applyAlignment="1" applyProtection="1">
      <alignment horizontal="left"/>
    </xf>
    <xf numFmtId="0" fontId="0" fillId="8" borderId="0" xfId="0" applyFill="1" applyBorder="1" applyAlignment="1" applyProtection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10" fillId="8" borderId="0" xfId="0" applyFont="1" applyFill="1" applyBorder="1" applyAlignment="1">
      <alignment horizontal="left"/>
    </xf>
    <xf numFmtId="0" fontId="22" fillId="8" borderId="0" xfId="0" applyFont="1" applyFill="1" applyBorder="1" applyAlignment="1">
      <alignment horizontal="left"/>
    </xf>
    <xf numFmtId="0" fontId="11" fillId="8" borderId="0" xfId="0" applyFont="1" applyFill="1" applyBorder="1" applyAlignment="1">
      <alignment horizontal="left"/>
    </xf>
    <xf numFmtId="0" fontId="19" fillId="8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left"/>
    </xf>
    <xf numFmtId="0" fontId="18" fillId="8" borderId="0" xfId="0" applyFont="1" applyFill="1" applyBorder="1" applyAlignment="1">
      <alignment horizontal="center"/>
    </xf>
    <xf numFmtId="166" fontId="0" fillId="8" borderId="0" xfId="0" applyNumberForma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wrapText="1"/>
    </xf>
    <xf numFmtId="9" fontId="11" fillId="8" borderId="0" xfId="0" applyNumberFormat="1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22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0" fillId="8" borderId="0" xfId="0" applyFont="1" applyFill="1" applyAlignment="1">
      <alignment horizontal="left"/>
    </xf>
    <xf numFmtId="0" fontId="8" fillId="8" borderId="0" xfId="0" applyFont="1" applyFill="1" applyAlignment="1">
      <alignment horizontal="center" vertical="top"/>
    </xf>
    <xf numFmtId="0" fontId="0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 vertical="center"/>
    </xf>
    <xf numFmtId="0" fontId="5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0" xfId="0" quotePrefix="1" applyFon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11" fillId="8" borderId="0" xfId="0" applyFont="1" applyFill="1" applyBorder="1" applyAlignment="1">
      <alignment horizontal="center" vertical="center"/>
    </xf>
    <xf numFmtId="1" fontId="0" fillId="8" borderId="0" xfId="0" applyNumberFormat="1" applyFill="1" applyBorder="1" applyAlignment="1">
      <alignment horizontal="center" vertical="center"/>
    </xf>
    <xf numFmtId="0" fontId="11" fillId="8" borderId="0" xfId="0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34" xfId="0" applyFill="1" applyBorder="1" applyAlignment="1">
      <alignment horizontal="left"/>
    </xf>
    <xf numFmtId="0" fontId="0" fillId="6" borderId="39" xfId="0" applyFill="1" applyBorder="1" applyAlignment="1">
      <alignment horizontal="left"/>
    </xf>
    <xf numFmtId="0" fontId="45" fillId="6" borderId="34" xfId="0" applyFont="1" applyFill="1" applyBorder="1" applyAlignment="1">
      <alignment horizontal="left" vertical="center"/>
    </xf>
    <xf numFmtId="0" fontId="0" fillId="6" borderId="39" xfId="0" applyFill="1" applyBorder="1" applyAlignment="1">
      <alignment horizontal="center"/>
    </xf>
    <xf numFmtId="0" fontId="8" fillId="6" borderId="34" xfId="0" applyFont="1" applyFill="1" applyBorder="1" applyAlignment="1">
      <alignment horizontal="left"/>
    </xf>
    <xf numFmtId="0" fontId="4" fillId="6" borderId="34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34" xfId="0" applyBorder="1" applyAlignment="1">
      <alignment horizontal="left"/>
    </xf>
    <xf numFmtId="0" fontId="11" fillId="6" borderId="39" xfId="0" applyFont="1" applyFill="1" applyBorder="1" applyAlignment="1">
      <alignment horizontal="left"/>
    </xf>
    <xf numFmtId="0" fontId="19" fillId="6" borderId="39" xfId="0" applyFont="1" applyFill="1" applyBorder="1" applyAlignment="1">
      <alignment horizontal="center"/>
    </xf>
    <xf numFmtId="0" fontId="18" fillId="6" borderId="39" xfId="0" applyFont="1" applyFill="1" applyBorder="1" applyAlignment="1">
      <alignment horizontal="center"/>
    </xf>
    <xf numFmtId="0" fontId="46" fillId="6" borderId="34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left" vertical="center"/>
    </xf>
    <xf numFmtId="0" fontId="4" fillId="6" borderId="34" xfId="0" applyFont="1" applyFill="1" applyBorder="1" applyAlignment="1">
      <alignment horizontal="left"/>
    </xf>
    <xf numFmtId="0" fontId="8" fillId="6" borderId="39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left"/>
    </xf>
    <xf numFmtId="166" fontId="0" fillId="6" borderId="39" xfId="0" applyNumberFormat="1" applyFill="1" applyBorder="1" applyAlignment="1">
      <alignment horizontal="center" vertical="center"/>
    </xf>
    <xf numFmtId="0" fontId="22" fillId="0" borderId="34" xfId="0" applyFont="1" applyBorder="1" applyAlignment="1">
      <alignment horizontal="left"/>
    </xf>
    <xf numFmtId="9" fontId="11" fillId="6" borderId="39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left"/>
    </xf>
    <xf numFmtId="0" fontId="22" fillId="6" borderId="39" xfId="0" applyFont="1" applyFill="1" applyBorder="1" applyAlignment="1">
      <alignment horizontal="left"/>
    </xf>
    <xf numFmtId="0" fontId="47" fillId="6" borderId="34" xfId="0" applyFont="1" applyFill="1" applyBorder="1" applyAlignment="1">
      <alignment horizontal="left"/>
    </xf>
    <xf numFmtId="0" fontId="0" fillId="6" borderId="39" xfId="0" applyFont="1" applyFill="1" applyBorder="1" applyAlignment="1">
      <alignment horizontal="center"/>
    </xf>
    <xf numFmtId="0" fontId="0" fillId="0" borderId="39" xfId="0" applyFont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0" fontId="0" fillId="0" borderId="39" xfId="0" applyBorder="1" applyAlignment="1">
      <alignment horizontal="left"/>
    </xf>
    <xf numFmtId="0" fontId="22" fillId="0" borderId="39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6" borderId="34" xfId="0" applyFill="1" applyBorder="1" applyAlignment="1"/>
    <xf numFmtId="0" fontId="0" fillId="6" borderId="39" xfId="0" applyFont="1" applyFill="1" applyBorder="1" applyAlignment="1">
      <alignment horizontal="left"/>
    </xf>
    <xf numFmtId="0" fontId="0" fillId="0" borderId="34" xfId="0" applyBorder="1" applyAlignment="1" applyProtection="1">
      <alignment horizontal="left"/>
    </xf>
    <xf numFmtId="0" fontId="3" fillId="0" borderId="0" xfId="2" applyBorder="1" applyAlignment="1" applyProtection="1">
      <protection locked="0"/>
    </xf>
    <xf numFmtId="0" fontId="0" fillId="0" borderId="34" xfId="0" applyBorder="1" applyAlignment="1" applyProtection="1">
      <alignment horizontal="center"/>
    </xf>
    <xf numFmtId="0" fontId="0" fillId="6" borderId="35" xfId="0" applyFill="1" applyBorder="1" applyAlignment="1">
      <alignment horizontal="left"/>
    </xf>
    <xf numFmtId="0" fontId="0" fillId="6" borderId="36" xfId="0" applyFill="1" applyBorder="1" applyAlignment="1">
      <alignment horizontal="left"/>
    </xf>
    <xf numFmtId="0" fontId="0" fillId="6" borderId="36" xfId="0" applyFill="1" applyBorder="1" applyProtection="1"/>
    <xf numFmtId="167" fontId="0" fillId="7" borderId="16" xfId="0" applyNumberFormat="1" applyFill="1" applyBorder="1" applyAlignment="1" applyProtection="1">
      <alignment horizontal="center"/>
      <protection locked="0"/>
    </xf>
    <xf numFmtId="2" fontId="0" fillId="7" borderId="16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8" fillId="7" borderId="16" xfId="0" applyFont="1" applyFill="1" applyBorder="1" applyAlignment="1" applyProtection="1">
      <alignment horizontal="center"/>
      <protection locked="0"/>
    </xf>
    <xf numFmtId="0" fontId="48" fillId="0" borderId="0" xfId="0" applyFont="1" applyBorder="1" applyProtection="1"/>
    <xf numFmtId="0" fontId="7" fillId="6" borderId="3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left"/>
    </xf>
    <xf numFmtId="9" fontId="11" fillId="0" borderId="39" xfId="0" applyNumberFormat="1" applyFont="1" applyFill="1" applyBorder="1" applyAlignment="1">
      <alignment horizontal="center" vertical="top"/>
    </xf>
    <xf numFmtId="0" fontId="0" fillId="0" borderId="39" xfId="0" applyFill="1" applyBorder="1" applyAlignment="1">
      <alignment horizontal="center"/>
    </xf>
    <xf numFmtId="0" fontId="0" fillId="0" borderId="0" xfId="0" applyFill="1" applyProtection="1"/>
    <xf numFmtId="0" fontId="8" fillId="8" borderId="0" xfId="0" applyFont="1" applyFill="1" applyBorder="1" applyAlignment="1">
      <alignment horizontal="center" vertical="center"/>
    </xf>
    <xf numFmtId="0" fontId="22" fillId="6" borderId="0" xfId="0" quotePrefix="1" applyFont="1" applyFill="1" applyBorder="1" applyAlignment="1" applyProtection="1">
      <alignment horizontal="center"/>
      <protection locked="0"/>
    </xf>
    <xf numFmtId="0" fontId="0" fillId="0" borderId="34" xfId="0" applyBorder="1" applyProtection="1"/>
    <xf numFmtId="0" fontId="47" fillId="6" borderId="34" xfId="0" applyFont="1" applyFill="1" applyBorder="1" applyAlignment="1">
      <alignment horizontal="right"/>
    </xf>
    <xf numFmtId="2" fontId="11" fillId="6" borderId="0" xfId="0" applyNumberFormat="1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left"/>
    </xf>
    <xf numFmtId="0" fontId="11" fillId="6" borderId="39" xfId="0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1" fontId="8" fillId="6" borderId="20" xfId="0" applyNumberFormat="1" applyFont="1" applyFill="1" applyBorder="1" applyAlignment="1">
      <alignment horizontal="center" vertical="center"/>
    </xf>
    <xf numFmtId="0" fontId="0" fillId="8" borderId="5" xfId="0" applyFill="1" applyBorder="1" applyAlignment="1">
      <alignment horizontal="left"/>
    </xf>
    <xf numFmtId="0" fontId="0" fillId="8" borderId="0" xfId="0" applyFill="1" applyBorder="1" applyProtection="1"/>
    <xf numFmtId="0" fontId="0" fillId="8" borderId="5" xfId="0" applyFill="1" applyBorder="1" applyProtection="1"/>
    <xf numFmtId="165" fontId="22" fillId="6" borderId="0" xfId="0" applyNumberFormat="1" applyFont="1" applyFill="1" applyBorder="1" applyAlignment="1">
      <alignment horizontal="left"/>
    </xf>
    <xf numFmtId="0" fontId="4" fillId="0" borderId="34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0" fillId="6" borderId="0" xfId="0" applyFill="1" applyBorder="1" applyAlignment="1" applyProtection="1">
      <alignment horizontal="left"/>
    </xf>
    <xf numFmtId="0" fontId="22" fillId="6" borderId="32" xfId="0" applyFont="1" applyFill="1" applyBorder="1" applyAlignment="1">
      <alignment horizontal="left"/>
    </xf>
    <xf numFmtId="0" fontId="22" fillId="6" borderId="33" xfId="0" applyFont="1" applyFill="1" applyBorder="1" applyAlignment="1">
      <alignment horizontal="left"/>
    </xf>
    <xf numFmtId="0" fontId="22" fillId="6" borderId="37" xfId="0" applyFont="1" applyFill="1" applyBorder="1" applyAlignment="1">
      <alignment horizontal="left"/>
    </xf>
    <xf numFmtId="0" fontId="47" fillId="6" borderId="35" xfId="0" applyFont="1" applyFill="1" applyBorder="1" applyAlignment="1">
      <alignment horizontal="left"/>
    </xf>
    <xf numFmtId="0" fontId="8" fillId="6" borderId="36" xfId="0" applyFont="1" applyFill="1" applyBorder="1" applyAlignment="1"/>
    <xf numFmtId="0" fontId="22" fillId="0" borderId="36" xfId="0" applyFont="1" applyBorder="1" applyAlignment="1">
      <alignment horizontal="left"/>
    </xf>
    <xf numFmtId="0" fontId="47" fillId="6" borderId="36" xfId="0" applyFont="1" applyFill="1" applyBorder="1" applyAlignment="1">
      <alignment horizontal="right"/>
    </xf>
    <xf numFmtId="2" fontId="11" fillId="6" borderId="36" xfId="0" applyNumberFormat="1" applyFont="1" applyFill="1" applyBorder="1" applyAlignment="1">
      <alignment horizontal="center" vertical="center"/>
    </xf>
    <xf numFmtId="0" fontId="22" fillId="6" borderId="36" xfId="0" applyFont="1" applyFill="1" applyBorder="1" applyAlignment="1">
      <alignment horizontal="left"/>
    </xf>
    <xf numFmtId="0" fontId="22" fillId="6" borderId="38" xfId="0" applyFont="1" applyFill="1" applyBorder="1" applyAlignment="1">
      <alignment horizontal="left"/>
    </xf>
    <xf numFmtId="0" fontId="22" fillId="8" borderId="41" xfId="0" applyFont="1" applyFill="1" applyBorder="1" applyAlignment="1">
      <alignment horizontal="left"/>
    </xf>
    <xf numFmtId="0" fontId="9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Continuous"/>
    </xf>
    <xf numFmtId="0" fontId="13" fillId="8" borderId="0" xfId="0" applyFont="1" applyFill="1" applyAlignment="1">
      <alignment horizontal="left"/>
    </xf>
    <xf numFmtId="0" fontId="14" fillId="8" borderId="0" xfId="0" applyFont="1" applyFill="1" applyAlignment="1">
      <alignment horizontal="left"/>
    </xf>
    <xf numFmtId="0" fontId="12" fillId="8" borderId="0" xfId="0" applyFont="1" applyFill="1" applyAlignment="1">
      <alignment horizontal="center"/>
    </xf>
    <xf numFmtId="0" fontId="14" fillId="8" borderId="0" xfId="0" applyFont="1" applyFill="1" applyAlignment="1">
      <alignment horizontal="right"/>
    </xf>
    <xf numFmtId="0" fontId="0" fillId="8" borderId="0" xfId="0" applyFill="1" applyAlignment="1">
      <alignment horizontal="right"/>
    </xf>
    <xf numFmtId="14" fontId="0" fillId="8" borderId="0" xfId="0" applyNumberFormat="1" applyFill="1" applyAlignment="1">
      <alignment horizontal="left"/>
    </xf>
    <xf numFmtId="164" fontId="0" fillId="8" borderId="0" xfId="0" applyNumberFormat="1" applyFill="1" applyAlignment="1">
      <alignment horizontal="left"/>
    </xf>
    <xf numFmtId="14" fontId="0" fillId="8" borderId="0" xfId="0" applyNumberFormat="1" applyFill="1" applyAlignment="1">
      <alignment horizontal="center"/>
    </xf>
    <xf numFmtId="0" fontId="11" fillId="8" borderId="0" xfId="0" applyFont="1" applyFill="1" applyAlignment="1">
      <alignment horizontal="left"/>
    </xf>
    <xf numFmtId="165" fontId="0" fillId="8" borderId="0" xfId="0" applyNumberForma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10" fillId="9" borderId="0" xfId="0" applyFont="1" applyFill="1" applyAlignment="1">
      <alignment horizontal="left"/>
    </xf>
    <xf numFmtId="0" fontId="11" fillId="9" borderId="0" xfId="0" applyFont="1" applyFill="1" applyAlignment="1">
      <alignment horizontal="centerContinuous"/>
    </xf>
    <xf numFmtId="0" fontId="0" fillId="9" borderId="0" xfId="0" applyFill="1" applyAlignment="1">
      <alignment horizontal="left"/>
    </xf>
    <xf numFmtId="0" fontId="13" fillId="9" borderId="0" xfId="0" applyFont="1" applyFill="1" applyAlignment="1">
      <alignment horizontal="left"/>
    </xf>
    <xf numFmtId="0" fontId="14" fillId="9" borderId="0" xfId="0" applyFont="1" applyFill="1" applyAlignment="1">
      <alignment horizontal="left"/>
    </xf>
    <xf numFmtId="0" fontId="12" fillId="9" borderId="0" xfId="0" applyFont="1" applyFill="1" applyAlignment="1">
      <alignment horizontal="center"/>
    </xf>
    <xf numFmtId="0" fontId="15" fillId="9" borderId="0" xfId="0" applyFont="1" applyFill="1" applyAlignment="1"/>
    <xf numFmtId="38" fontId="16" fillId="0" borderId="16" xfId="1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left"/>
    </xf>
    <xf numFmtId="0" fontId="14" fillId="0" borderId="27" xfId="0" applyFont="1" applyFill="1" applyBorder="1" applyAlignment="1"/>
    <xf numFmtId="1" fontId="14" fillId="0" borderId="28" xfId="0" quotePrefix="1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38" fontId="16" fillId="0" borderId="1" xfId="1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/>
    <xf numFmtId="0" fontId="0" fillId="0" borderId="3" xfId="0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14" fontId="16" fillId="0" borderId="5" xfId="0" applyNumberFormat="1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44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0" fillId="0" borderId="0" xfId="0" applyFill="1" applyBorder="1" applyAlignment="1"/>
    <xf numFmtId="0" fontId="39" fillId="0" borderId="0" xfId="0" applyFont="1" applyFill="1" applyBorder="1" applyAlignment="1">
      <alignment horizontal="center"/>
    </xf>
    <xf numFmtId="0" fontId="34" fillId="0" borderId="0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44" fillId="0" borderId="0" xfId="0" applyFont="1" applyFill="1" applyBorder="1" applyAlignment="1">
      <alignment horizontal="left"/>
    </xf>
    <xf numFmtId="16" fontId="0" fillId="0" borderId="0" xfId="0" applyNumberForma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33" fillId="0" borderId="32" xfId="0" applyFont="1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9" xfId="0" applyFill="1" applyBorder="1" applyAlignment="1"/>
    <xf numFmtId="0" fontId="0" fillId="0" borderId="34" xfId="0" applyFill="1" applyBorder="1" applyAlignment="1"/>
    <xf numFmtId="0" fontId="0" fillId="0" borderId="3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33" fillId="0" borderId="34" xfId="0" applyFont="1" applyFill="1" applyBorder="1" applyAlignment="1">
      <alignment horizontal="left"/>
    </xf>
    <xf numFmtId="0" fontId="0" fillId="0" borderId="36" xfId="0" applyFill="1" applyBorder="1" applyAlignment="1"/>
    <xf numFmtId="0" fontId="0" fillId="0" borderId="36" xfId="0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2" fontId="8" fillId="7" borderId="16" xfId="0" applyNumberFormat="1" applyFont="1" applyFill="1" applyBorder="1" applyAlignment="1" applyProtection="1">
      <alignment vertical="center"/>
      <protection locked="0"/>
    </xf>
    <xf numFmtId="0" fontId="17" fillId="10" borderId="9" xfId="0" applyFont="1" applyFill="1" applyBorder="1" applyAlignment="1" applyProtection="1">
      <alignment horizontal="center"/>
    </xf>
    <xf numFmtId="0" fontId="8" fillId="6" borderId="0" xfId="0" applyFont="1" applyFill="1" applyBorder="1" applyAlignment="1">
      <alignment horizontal="left" vertical="center"/>
    </xf>
    <xf numFmtId="0" fontId="4" fillId="0" borderId="3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68" fontId="0" fillId="7" borderId="29" xfId="0" applyNumberFormat="1" applyFill="1" applyBorder="1" applyAlignment="1" applyProtection="1">
      <alignment horizontal="left"/>
      <protection locked="0"/>
    </xf>
    <xf numFmtId="168" fontId="0" fillId="7" borderId="30" xfId="0" applyNumberFormat="1" applyFill="1" applyBorder="1" applyAlignment="1" applyProtection="1">
      <alignment horizontal="left"/>
      <protection locked="0"/>
    </xf>
    <xf numFmtId="168" fontId="0" fillId="7" borderId="31" xfId="0" applyNumberFormat="1" applyFill="1" applyBorder="1" applyAlignment="1" applyProtection="1">
      <alignment horizontal="left"/>
      <protection locked="0"/>
    </xf>
    <xf numFmtId="0" fontId="49" fillId="0" borderId="0" xfId="0" applyFont="1" applyBorder="1" applyAlignment="1" applyProtection="1">
      <alignment horizontal="center" wrapText="1"/>
    </xf>
    <xf numFmtId="0" fontId="0" fillId="7" borderId="29" xfId="0" applyFill="1" applyBorder="1" applyAlignment="1" applyProtection="1">
      <alignment horizontal="left"/>
      <protection locked="0"/>
    </xf>
    <xf numFmtId="0" fontId="0" fillId="7" borderId="30" xfId="0" applyFill="1" applyBorder="1" applyAlignment="1" applyProtection="1">
      <alignment horizontal="left"/>
      <protection locked="0"/>
    </xf>
    <xf numFmtId="0" fontId="0" fillId="7" borderId="31" xfId="0" applyFill="1" applyBorder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center" vertical="center" wrapText="1"/>
    </xf>
    <xf numFmtId="0" fontId="42" fillId="0" borderId="3" xfId="3" applyFont="1" applyBorder="1" applyAlignment="1">
      <alignment horizontal="center"/>
    </xf>
    <xf numFmtId="0" fontId="42" fillId="0" borderId="9" xfId="3" applyFont="1" applyBorder="1" applyAlignment="1">
      <alignment horizontal="left"/>
    </xf>
    <xf numFmtId="0" fontId="42" fillId="0" borderId="30" xfId="3" applyFont="1" applyBorder="1" applyAlignment="1">
      <alignment horizontal="left"/>
    </xf>
    <xf numFmtId="0" fontId="36" fillId="0" borderId="9" xfId="3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6" fillId="3" borderId="9" xfId="0" applyFont="1" applyFill="1" applyBorder="1" applyAlignment="1">
      <alignment horizontal="left"/>
    </xf>
    <xf numFmtId="0" fontId="36" fillId="0" borderId="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3" borderId="30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9" xfId="0" applyFont="1" applyFill="1" applyBorder="1" applyAlignment="1"/>
  </cellXfs>
  <cellStyles count="5">
    <cellStyle name="Comma" xfId="1" builtinId="3"/>
    <cellStyle name="Hyperlink" xfId="2" builtinId="8"/>
    <cellStyle name="Normal" xfId="0" builtinId="0"/>
    <cellStyle name="Normal_DEVIATIONFORM" xfId="3" xr:uid="{00000000-0005-0000-0000-000003000000}"/>
    <cellStyle name="Percent" xfId="4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90</xdr:row>
      <xdr:rowOff>66675</xdr:rowOff>
    </xdr:from>
    <xdr:to>
      <xdr:col>23</xdr:col>
      <xdr:colOff>0</xdr:colOff>
      <xdr:row>96</xdr:row>
      <xdr:rowOff>104775</xdr:rowOff>
    </xdr:to>
    <xdr:sp macro="" textlink="">
      <xdr:nvSpPr>
        <xdr:cNvPr id="2352" name="Rectangle 12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>
          <a:spLocks noChangeArrowheads="1"/>
        </xdr:cNvSpPr>
      </xdr:nvSpPr>
      <xdr:spPr bwMode="auto">
        <a:xfrm>
          <a:off x="7315200" y="14792325"/>
          <a:ext cx="4714875" cy="1009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54</xdr:row>
      <xdr:rowOff>66675</xdr:rowOff>
    </xdr:from>
    <xdr:to>
      <xdr:col>26</xdr:col>
      <xdr:colOff>381000</xdr:colOff>
      <xdr:row>54</xdr:row>
      <xdr:rowOff>66675</xdr:rowOff>
    </xdr:to>
    <xdr:sp macro="" textlink="">
      <xdr:nvSpPr>
        <xdr:cNvPr id="2353" name="Line 22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>
          <a:spLocks noChangeShapeType="1"/>
        </xdr:cNvSpPr>
      </xdr:nvSpPr>
      <xdr:spPr bwMode="auto">
        <a:xfrm flipH="1">
          <a:off x="13887450" y="89154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504825</xdr:colOff>
      <xdr:row>97</xdr:row>
      <xdr:rowOff>85725</xdr:rowOff>
    </xdr:from>
    <xdr:to>
      <xdr:col>21</xdr:col>
      <xdr:colOff>66675</xdr:colOff>
      <xdr:row>99</xdr:row>
      <xdr:rowOff>76200</xdr:rowOff>
    </xdr:to>
    <xdr:sp macro="" textlink="">
      <xdr:nvSpPr>
        <xdr:cNvPr id="2354" name="Line 56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>
          <a:spLocks noChangeShapeType="1"/>
        </xdr:cNvSpPr>
      </xdr:nvSpPr>
      <xdr:spPr bwMode="auto">
        <a:xfrm flipH="1">
          <a:off x="10763250" y="15944850"/>
          <a:ext cx="1524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3:BE377"/>
  <sheetViews>
    <sheetView showGridLines="0" tabSelected="1" zoomScale="75" zoomScaleNormal="75" workbookViewId="0">
      <selection activeCell="R5" sqref="R5:T5"/>
    </sheetView>
  </sheetViews>
  <sheetFormatPr defaultRowHeight="12.75" x14ac:dyDescent="0.2"/>
  <cols>
    <col min="1" max="1" width="2.28515625" style="161" customWidth="1"/>
    <col min="2" max="14" width="7.5703125" style="161" customWidth="1"/>
    <col min="15" max="27" width="8.85546875" style="161" customWidth="1"/>
    <col min="28" max="16384" width="9.140625" style="161"/>
  </cols>
  <sheetData>
    <row r="3" spans="2:25" ht="16.5" customHeight="1" thickBot="1" x14ac:dyDescent="0.3">
      <c r="B3" s="14" t="s">
        <v>199</v>
      </c>
      <c r="C3" s="9"/>
      <c r="D3" s="9"/>
      <c r="E3" s="9"/>
      <c r="F3" s="9"/>
      <c r="G3" s="358" t="s">
        <v>278</v>
      </c>
      <c r="H3" s="358"/>
      <c r="I3" s="358"/>
      <c r="J3" s="358"/>
      <c r="K3" s="9"/>
      <c r="L3" s="9"/>
      <c r="M3" s="9"/>
      <c r="O3" s="9"/>
      <c r="P3" s="4" t="s">
        <v>208</v>
      </c>
      <c r="Q3" s="4"/>
      <c r="R3" s="355"/>
      <c r="S3" s="356"/>
      <c r="T3" s="357"/>
      <c r="U3" s="9"/>
      <c r="V3" s="1" t="s">
        <v>0</v>
      </c>
      <c r="W3" s="9"/>
      <c r="X3" s="9"/>
      <c r="Y3" s="9"/>
    </row>
    <row r="4" spans="2:25" ht="12.75" customHeight="1" thickBot="1" x14ac:dyDescent="0.25">
      <c r="B4" s="9"/>
      <c r="C4" s="9"/>
      <c r="D4" s="9"/>
      <c r="E4" s="9"/>
      <c r="F4" s="9"/>
      <c r="G4" s="358"/>
      <c r="H4" s="358"/>
      <c r="I4" s="358"/>
      <c r="J4" s="358"/>
      <c r="K4" s="15">
        <f>W39</f>
        <v>0</v>
      </c>
      <c r="L4" s="9" t="s">
        <v>198</v>
      </c>
      <c r="M4" s="9"/>
      <c r="O4" s="9"/>
      <c r="P4" s="4" t="s">
        <v>209</v>
      </c>
      <c r="Q4" s="4"/>
      <c r="R4" s="355"/>
      <c r="S4" s="356"/>
      <c r="T4" s="357"/>
      <c r="U4" s="9"/>
      <c r="V4" s="1" t="s">
        <v>1</v>
      </c>
      <c r="W4" s="9"/>
      <c r="X4" s="9"/>
      <c r="Y4" s="9"/>
    </row>
    <row r="5" spans="2:25" ht="12.75" customHeight="1" x14ac:dyDescent="0.2">
      <c r="B5" s="16"/>
      <c r="C5" s="9"/>
      <c r="D5" s="16"/>
      <c r="E5" s="9"/>
      <c r="F5" s="34"/>
      <c r="G5" s="9"/>
      <c r="H5" s="9"/>
      <c r="I5" s="9"/>
      <c r="J5" s="9"/>
      <c r="K5" s="9"/>
      <c r="L5" s="9"/>
      <c r="M5" s="9"/>
      <c r="O5" s="9"/>
      <c r="P5" s="4" t="s">
        <v>210</v>
      </c>
      <c r="Q5" s="4"/>
      <c r="R5" s="355"/>
      <c r="S5" s="356"/>
      <c r="T5" s="357"/>
      <c r="U5" s="9"/>
      <c r="V5" s="54"/>
      <c r="W5" s="9"/>
      <c r="X5" s="4"/>
      <c r="Y5" s="9"/>
    </row>
    <row r="6" spans="2:25" ht="12.75" customHeight="1" thickBot="1" x14ac:dyDescent="0.25">
      <c r="B6" s="9"/>
      <c r="C6" s="9"/>
      <c r="D6" s="9"/>
      <c r="E6" s="17"/>
      <c r="F6" s="12"/>
      <c r="G6" s="9"/>
      <c r="H6" s="9"/>
      <c r="I6" s="9"/>
      <c r="J6" s="12"/>
      <c r="K6" s="9"/>
      <c r="L6" s="9"/>
      <c r="M6" s="9"/>
      <c r="O6" s="4"/>
      <c r="P6" s="4" t="s">
        <v>211</v>
      </c>
      <c r="Q6" s="4"/>
      <c r="R6" s="355"/>
      <c r="S6" s="356"/>
      <c r="T6" s="357"/>
      <c r="U6" s="4"/>
      <c r="V6" s="4"/>
      <c r="W6" s="4"/>
      <c r="X6" s="4"/>
      <c r="Y6" s="9"/>
    </row>
    <row r="7" spans="2:25" ht="12.75" customHeight="1" x14ac:dyDescent="0.2">
      <c r="B7" s="79" t="s">
        <v>200</v>
      </c>
      <c r="C7" s="73"/>
      <c r="D7" s="69"/>
      <c r="E7" s="69"/>
      <c r="F7" s="69"/>
      <c r="G7" s="69"/>
      <c r="H7" s="73"/>
      <c r="I7" s="73"/>
      <c r="J7" s="83"/>
      <c r="K7" s="83"/>
      <c r="L7" s="83"/>
      <c r="M7" s="155"/>
      <c r="O7" s="4"/>
      <c r="P7" s="4" t="s">
        <v>212</v>
      </c>
      <c r="Q7" s="4"/>
      <c r="R7" s="351"/>
      <c r="S7" s="352"/>
      <c r="T7" s="353"/>
      <c r="U7" s="4"/>
      <c r="V7" s="4"/>
      <c r="W7" s="4"/>
      <c r="X7" s="4"/>
      <c r="Y7" s="9"/>
    </row>
    <row r="8" spans="2:25" ht="12.75" customHeight="1" x14ac:dyDescent="0.25">
      <c r="B8" s="80"/>
      <c r="C8" s="72"/>
      <c r="D8" s="72"/>
      <c r="E8" s="52" t="s">
        <v>203</v>
      </c>
      <c r="F8" s="72"/>
      <c r="G8" s="52" t="s">
        <v>204</v>
      </c>
      <c r="H8" s="75"/>
      <c r="I8" s="67"/>
      <c r="J8" s="52" t="s">
        <v>206</v>
      </c>
      <c r="K8" s="52"/>
      <c r="L8" s="75"/>
      <c r="M8" s="157"/>
      <c r="O8" s="4"/>
      <c r="P8" s="18"/>
      <c r="Q8" s="4"/>
      <c r="R8" s="9"/>
      <c r="S8" s="19"/>
      <c r="T8" s="19"/>
      <c r="U8" s="4"/>
      <c r="V8" s="4"/>
      <c r="W8" s="4"/>
      <c r="X8" s="4"/>
      <c r="Y8" s="9"/>
    </row>
    <row r="9" spans="2:25" ht="12.75" customHeight="1" x14ac:dyDescent="0.2">
      <c r="B9" s="80"/>
      <c r="C9" s="53"/>
      <c r="D9" s="53"/>
      <c r="E9" s="75"/>
      <c r="F9" s="76"/>
      <c r="G9" s="53"/>
      <c r="H9" s="74" t="s">
        <v>205</v>
      </c>
      <c r="I9" s="74"/>
      <c r="J9" s="354" t="s">
        <v>289</v>
      </c>
      <c r="K9" s="354"/>
      <c r="L9" s="354"/>
      <c r="M9" s="158"/>
      <c r="N9" s="162"/>
      <c r="O9" s="8"/>
      <c r="P9" s="347" t="s">
        <v>2</v>
      </c>
      <c r="Q9" s="347"/>
      <c r="R9" s="347"/>
      <c r="S9" s="347"/>
      <c r="T9" s="347"/>
      <c r="U9" s="347"/>
      <c r="V9" s="347"/>
      <c r="W9" s="347"/>
      <c r="X9" s="347"/>
      <c r="Y9" s="9"/>
    </row>
    <row r="10" spans="2:25" ht="12.75" customHeight="1" x14ac:dyDescent="0.2">
      <c r="B10" s="80"/>
      <c r="C10" s="53"/>
      <c r="D10" s="77" t="s">
        <v>32</v>
      </c>
      <c r="E10" s="153"/>
      <c r="F10" s="53"/>
      <c r="G10" s="78" t="s">
        <v>194</v>
      </c>
      <c r="H10" s="232"/>
      <c r="I10" s="231"/>
      <c r="J10" s="354"/>
      <c r="K10" s="354"/>
      <c r="L10" s="354"/>
      <c r="M10" s="159"/>
      <c r="N10" s="163"/>
      <c r="O10" s="8" t="s">
        <v>6</v>
      </c>
      <c r="P10" s="20"/>
      <c r="Q10" s="21"/>
      <c r="R10" s="21"/>
      <c r="S10" s="22"/>
      <c r="T10" s="22"/>
      <c r="U10" s="23" t="s">
        <v>3</v>
      </c>
      <c r="V10" s="21"/>
      <c r="W10" s="23" t="s">
        <v>4</v>
      </c>
      <c r="X10" s="24"/>
      <c r="Y10" s="9"/>
    </row>
    <row r="11" spans="2:25" ht="12.75" customHeight="1" x14ac:dyDescent="0.2">
      <c r="B11" s="80"/>
      <c r="C11" s="53"/>
      <c r="D11" s="77" t="s">
        <v>180</v>
      </c>
      <c r="E11" s="153"/>
      <c r="F11" s="53"/>
      <c r="G11" s="78" t="s">
        <v>195</v>
      </c>
      <c r="H11" s="153"/>
      <c r="I11" s="231"/>
      <c r="J11" s="53"/>
      <c r="K11" s="77" t="s">
        <v>183</v>
      </c>
      <c r="L11" s="153"/>
      <c r="M11" s="160"/>
      <c r="N11" s="164"/>
      <c r="O11" s="8" t="s">
        <v>6</v>
      </c>
      <c r="P11" s="25"/>
      <c r="Q11" s="4"/>
      <c r="R11" s="4"/>
      <c r="S11" s="9"/>
      <c r="T11" s="9"/>
      <c r="U11" s="26" t="s">
        <v>5</v>
      </c>
      <c r="V11" s="4"/>
      <c r="W11" s="26" t="s">
        <v>5</v>
      </c>
      <c r="X11" s="27"/>
      <c r="Y11" s="9"/>
    </row>
    <row r="12" spans="2:25" ht="12.75" customHeight="1" x14ac:dyDescent="0.2">
      <c r="B12" s="80"/>
      <c r="C12" s="53"/>
      <c r="D12" s="77" t="s">
        <v>201</v>
      </c>
      <c r="E12" s="229"/>
      <c r="F12" s="53"/>
      <c r="G12" s="78" t="s">
        <v>196</v>
      </c>
      <c r="H12" s="153"/>
      <c r="I12" s="231"/>
      <c r="J12" s="53"/>
      <c r="K12" s="78" t="s">
        <v>285</v>
      </c>
      <c r="L12" s="153"/>
      <c r="M12" s="160"/>
      <c r="N12" s="164"/>
      <c r="O12" s="8"/>
      <c r="P12" s="25"/>
      <c r="Q12" s="28" t="s">
        <v>7</v>
      </c>
      <c r="R12" s="4"/>
      <c r="S12" s="4"/>
      <c r="T12" s="9"/>
      <c r="U12" s="7"/>
      <c r="V12" s="4"/>
      <c r="W12" s="7"/>
      <c r="X12" s="27"/>
      <c r="Y12" s="9"/>
    </row>
    <row r="13" spans="2:25" ht="12.75" customHeight="1" x14ac:dyDescent="0.2">
      <c r="B13" s="80"/>
      <c r="C13" s="53"/>
      <c r="D13" s="77" t="s">
        <v>178</v>
      </c>
      <c r="E13" s="230"/>
      <c r="F13" s="70" t="s">
        <v>202</v>
      </c>
      <c r="G13" s="78" t="s">
        <v>197</v>
      </c>
      <c r="H13" s="153"/>
      <c r="I13" s="231"/>
      <c r="J13" s="53"/>
      <c r="K13" s="77" t="s">
        <v>179</v>
      </c>
      <c r="L13" s="153"/>
      <c r="M13" s="160"/>
      <c r="N13" s="164"/>
      <c r="O13" s="8"/>
      <c r="P13" s="25"/>
      <c r="Q13" s="4"/>
      <c r="R13" s="4" t="s">
        <v>8</v>
      </c>
      <c r="S13" s="4"/>
      <c r="T13" s="9"/>
      <c r="U13" s="7">
        <v>7</v>
      </c>
      <c r="V13" s="4"/>
      <c r="W13" s="46" t="str">
        <f>X60</f>
        <v/>
      </c>
      <c r="X13" s="29"/>
      <c r="Y13" s="9"/>
    </row>
    <row r="14" spans="2:25" ht="12.75" customHeight="1" thickBot="1" x14ac:dyDescent="0.25">
      <c r="B14" s="81"/>
      <c r="C14" s="71"/>
      <c r="D14" s="71"/>
      <c r="E14" s="71"/>
      <c r="F14" s="71"/>
      <c r="G14" s="71"/>
      <c r="H14" s="71"/>
      <c r="I14" s="71"/>
      <c r="J14" s="88"/>
      <c r="K14" s="88"/>
      <c r="L14" s="88"/>
      <c r="M14" s="156"/>
      <c r="O14" s="8" t="s">
        <v>6</v>
      </c>
      <c r="P14" s="25"/>
      <c r="Q14" s="4"/>
      <c r="R14" s="4" t="s">
        <v>9</v>
      </c>
      <c r="S14" s="4"/>
      <c r="T14" s="9"/>
      <c r="U14" s="30">
        <v>15</v>
      </c>
      <c r="V14" s="4"/>
      <c r="W14" s="32">
        <f>X69</f>
        <v>0</v>
      </c>
      <c r="X14" s="29"/>
      <c r="Y14" s="9"/>
    </row>
    <row r="15" spans="2:25" ht="12.75" customHeight="1" thickBo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9"/>
      <c r="O15" s="8" t="s">
        <v>6</v>
      </c>
      <c r="P15" s="25"/>
      <c r="Q15" s="4"/>
      <c r="R15" s="4"/>
      <c r="S15" s="4"/>
      <c r="T15" s="4" t="s">
        <v>10</v>
      </c>
      <c r="U15" s="13">
        <v>22</v>
      </c>
      <c r="V15" s="4"/>
      <c r="W15" s="43">
        <f>SUM(W13:W14)</f>
        <v>0</v>
      </c>
      <c r="X15" s="29"/>
      <c r="Y15" s="9"/>
    </row>
    <row r="16" spans="2:25" ht="12.75" customHeight="1" x14ac:dyDescent="0.2">
      <c r="B16" s="82"/>
      <c r="C16" s="83"/>
      <c r="D16" s="83"/>
      <c r="E16" s="83"/>
      <c r="F16" s="84"/>
      <c r="G16" s="85"/>
      <c r="H16" s="83"/>
      <c r="I16" s="83"/>
      <c r="J16" s="83"/>
      <c r="K16" s="83"/>
      <c r="L16" s="83"/>
      <c r="M16" s="155"/>
      <c r="O16" s="8" t="s">
        <v>6</v>
      </c>
      <c r="P16" s="25"/>
      <c r="Q16" s="4"/>
      <c r="R16" s="4"/>
      <c r="S16" s="4"/>
      <c r="T16" s="9"/>
      <c r="U16" s="7"/>
      <c r="V16" s="4"/>
      <c r="W16" s="7"/>
      <c r="X16" s="27"/>
      <c r="Y16" s="9"/>
    </row>
    <row r="17" spans="2:25" ht="12.75" customHeight="1" x14ac:dyDescent="0.2">
      <c r="B17" s="86" t="s">
        <v>207</v>
      </c>
      <c r="C17" s="53"/>
      <c r="D17" s="8"/>
      <c r="E17" s="8"/>
      <c r="F17" s="232"/>
      <c r="G17" s="233" t="s">
        <v>279</v>
      </c>
      <c r="H17" s="53"/>
      <c r="I17" s="53"/>
      <c r="J17" s="9"/>
      <c r="K17" s="74"/>
      <c r="L17" s="68"/>
      <c r="M17" s="157"/>
      <c r="O17" s="8"/>
      <c r="P17" s="25"/>
      <c r="Q17" s="4"/>
      <c r="R17" s="4"/>
      <c r="S17" s="4"/>
      <c r="T17" s="9"/>
      <c r="U17" s="13"/>
      <c r="V17" s="4"/>
      <c r="W17" s="44"/>
      <c r="X17" s="27"/>
      <c r="Y17" s="9"/>
    </row>
    <row r="18" spans="2:25" ht="12.75" customHeight="1" thickBot="1" x14ac:dyDescent="0.25">
      <c r="B18" s="87"/>
      <c r="C18" s="88"/>
      <c r="D18" s="88"/>
      <c r="E18" s="89"/>
      <c r="F18" s="90"/>
      <c r="G18" s="91"/>
      <c r="H18" s="88"/>
      <c r="I18" s="88"/>
      <c r="J18" s="88"/>
      <c r="K18" s="88"/>
      <c r="L18" s="88"/>
      <c r="M18" s="156"/>
      <c r="O18" s="8"/>
      <c r="P18" s="25"/>
      <c r="Q18" s="28" t="s">
        <v>11</v>
      </c>
      <c r="R18" s="4"/>
      <c r="S18" s="4"/>
      <c r="T18" s="9"/>
      <c r="U18" s="13">
        <v>20</v>
      </c>
      <c r="V18" s="4"/>
      <c r="W18" s="45" t="str">
        <f>IF(F17&lt;&gt;"",20,"0")</f>
        <v>0</v>
      </c>
      <c r="X18" s="27"/>
      <c r="Y18" s="9"/>
    </row>
    <row r="19" spans="2:25" ht="12.75" customHeight="1" thickBot="1" x14ac:dyDescent="0.25">
      <c r="B19" s="9"/>
      <c r="C19" s="9"/>
      <c r="D19" s="9"/>
      <c r="E19" s="51"/>
      <c r="F19" s="9"/>
      <c r="G19" s="9"/>
      <c r="H19" s="9"/>
      <c r="I19" s="9"/>
      <c r="J19" s="9"/>
      <c r="K19" s="9"/>
      <c r="L19" s="9"/>
      <c r="M19" s="9"/>
      <c r="O19" s="8" t="s">
        <v>6</v>
      </c>
      <c r="P19" s="25"/>
      <c r="Q19" s="28"/>
      <c r="R19" s="4"/>
      <c r="S19" s="4"/>
      <c r="T19" s="9"/>
      <c r="U19" s="13"/>
      <c r="V19" s="4"/>
      <c r="W19" s="31"/>
      <c r="X19" s="27"/>
      <c r="Y19" s="9"/>
    </row>
    <row r="20" spans="2:25" ht="12.7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155"/>
      <c r="O20" s="8"/>
      <c r="P20" s="25"/>
      <c r="Q20" s="4"/>
      <c r="R20" s="4"/>
      <c r="S20" s="4"/>
      <c r="T20" s="9"/>
      <c r="U20" s="7"/>
      <c r="V20" s="4"/>
      <c r="W20" s="7"/>
      <c r="X20" s="27"/>
      <c r="Y20" s="9"/>
    </row>
    <row r="21" spans="2:25" ht="12.75" customHeight="1" x14ac:dyDescent="0.2">
      <c r="B21" s="195" t="s">
        <v>287</v>
      </c>
      <c r="C21" s="105"/>
      <c r="D21" s="105"/>
      <c r="E21" s="105"/>
      <c r="F21" s="105"/>
      <c r="G21" s="105"/>
      <c r="H21" s="96"/>
      <c r="I21" s="96"/>
      <c r="J21" s="92"/>
      <c r="K21" s="92"/>
      <c r="L21" s="93"/>
      <c r="M21" s="196"/>
      <c r="N21" s="165"/>
      <c r="O21" s="8"/>
      <c r="P21" s="25"/>
      <c r="Q21" s="103" t="s">
        <v>264</v>
      </c>
      <c r="R21" s="4"/>
      <c r="S21" s="4"/>
      <c r="T21" s="9"/>
      <c r="U21" s="13">
        <v>10</v>
      </c>
      <c r="V21" s="35"/>
      <c r="W21" s="55">
        <f>2*X101</f>
        <v>0</v>
      </c>
      <c r="X21" s="27"/>
      <c r="Y21" s="9"/>
    </row>
    <row r="22" spans="2:25" ht="12.75" customHeight="1" x14ac:dyDescent="0.2">
      <c r="B22" s="197"/>
      <c r="C22" s="96"/>
      <c r="D22" s="96"/>
      <c r="E22" s="96"/>
      <c r="F22" s="96"/>
      <c r="G22" s="96"/>
      <c r="H22" s="96"/>
      <c r="I22" s="96"/>
      <c r="J22" s="92"/>
      <c r="K22" s="92"/>
      <c r="L22" s="93"/>
      <c r="M22" s="196"/>
      <c r="N22" s="165"/>
      <c r="O22" s="8"/>
      <c r="P22" s="25"/>
      <c r="Q22" s="4"/>
      <c r="R22" s="4"/>
      <c r="S22" s="4"/>
      <c r="T22" s="9"/>
      <c r="U22" s="4"/>
      <c r="V22" s="4"/>
      <c r="W22" s="7"/>
      <c r="X22" s="27"/>
      <c r="Y22" s="9"/>
    </row>
    <row r="23" spans="2:25" ht="12.75" customHeight="1" x14ac:dyDescent="0.2">
      <c r="B23" s="198"/>
      <c r="C23" s="92"/>
      <c r="D23" s="199"/>
      <c r="E23" s="105"/>
      <c r="F23" s="105"/>
      <c r="G23" s="105"/>
      <c r="H23" s="105"/>
      <c r="I23" s="96"/>
      <c r="J23" s="92"/>
      <c r="K23" s="92"/>
      <c r="L23" s="92"/>
      <c r="M23" s="196"/>
      <c r="N23" s="165"/>
      <c r="O23" s="8"/>
      <c r="P23" s="25"/>
      <c r="Q23" s="103" t="s">
        <v>265</v>
      </c>
      <c r="R23" s="4"/>
      <c r="S23" s="4"/>
      <c r="T23" s="9"/>
      <c r="U23" s="4"/>
      <c r="V23" s="4"/>
      <c r="W23" s="7"/>
      <c r="X23" s="27"/>
      <c r="Y23" s="9"/>
    </row>
    <row r="24" spans="2:25" ht="12.75" customHeight="1" x14ac:dyDescent="0.2">
      <c r="B24" s="200"/>
      <c r="C24" s="105"/>
      <c r="D24" s="106" t="s">
        <v>275</v>
      </c>
      <c r="E24" s="106"/>
      <c r="F24" s="96"/>
      <c r="G24" s="96"/>
      <c r="H24" s="96"/>
      <c r="I24" s="96"/>
      <c r="J24" s="92"/>
      <c r="K24" s="92"/>
      <c r="L24" s="92"/>
      <c r="M24" s="194"/>
      <c r="N24" s="166"/>
      <c r="O24" s="8"/>
      <c r="P24" s="25"/>
      <c r="Q24" s="4"/>
      <c r="R24" s="4" t="s">
        <v>12</v>
      </c>
      <c r="S24" s="4"/>
      <c r="T24" s="9"/>
      <c r="U24" s="7">
        <v>8</v>
      </c>
      <c r="V24" s="4"/>
      <c r="W24" s="46">
        <f>K38</f>
        <v>0</v>
      </c>
      <c r="X24" s="27"/>
      <c r="Y24" s="9"/>
    </row>
    <row r="25" spans="2:25" ht="12.75" customHeight="1" x14ac:dyDescent="0.2">
      <c r="B25" s="234" t="s">
        <v>5</v>
      </c>
      <c r="C25" s="141" t="s">
        <v>267</v>
      </c>
      <c r="D25" s="141"/>
      <c r="E25" s="96"/>
      <c r="F25" s="96"/>
      <c r="G25" s="96"/>
      <c r="H25" s="96"/>
      <c r="I25" s="96"/>
      <c r="J25" s="92"/>
      <c r="K25" s="9"/>
      <c r="L25" s="8" t="s">
        <v>193</v>
      </c>
      <c r="M25" s="194"/>
      <c r="N25" s="166"/>
      <c r="O25" s="8" t="s">
        <v>6</v>
      </c>
      <c r="P25" s="25"/>
      <c r="Q25" s="4"/>
      <c r="R25" s="4" t="s">
        <v>13</v>
      </c>
      <c r="S25" s="4"/>
      <c r="T25" s="9"/>
      <c r="U25" s="7">
        <v>8</v>
      </c>
      <c r="V25" s="5"/>
      <c r="W25" s="46">
        <f>K54</f>
        <v>0</v>
      </c>
      <c r="X25" s="27"/>
      <c r="Y25" s="9"/>
    </row>
    <row r="26" spans="2:25" ht="12.75" customHeight="1" x14ac:dyDescent="0.2">
      <c r="B26" s="235" t="str">
        <f>IF(C26&lt;&gt;"",0,"")</f>
        <v/>
      </c>
      <c r="C26" s="345"/>
      <c r="D26" s="105" t="s">
        <v>114</v>
      </c>
      <c r="E26" s="105"/>
      <c r="F26" s="105"/>
      <c r="G26" s="105"/>
      <c r="H26" s="96"/>
      <c r="I26" s="96"/>
      <c r="J26" s="92"/>
      <c r="K26" s="9"/>
      <c r="L26" s="107">
        <v>0</v>
      </c>
      <c r="M26" s="194"/>
      <c r="N26" s="240"/>
      <c r="O26" s="9"/>
      <c r="P26" s="25"/>
      <c r="Q26" s="4"/>
      <c r="R26" s="4" t="s">
        <v>14</v>
      </c>
      <c r="S26" s="4"/>
      <c r="T26" s="9"/>
      <c r="U26" s="7">
        <v>8</v>
      </c>
      <c r="V26" s="4"/>
      <c r="W26" s="46">
        <f>J76</f>
        <v>0</v>
      </c>
      <c r="X26" s="27"/>
      <c r="Y26" s="9"/>
    </row>
    <row r="27" spans="2:25" ht="12.75" customHeight="1" x14ac:dyDescent="0.2">
      <c r="B27" s="235" t="str">
        <f>IF(C27&lt;&gt;"",1,"")</f>
        <v/>
      </c>
      <c r="C27" s="345"/>
      <c r="D27" s="105" t="s">
        <v>115</v>
      </c>
      <c r="E27" s="105"/>
      <c r="F27" s="105"/>
      <c r="G27" s="105"/>
      <c r="H27" s="105"/>
      <c r="I27" s="105"/>
      <c r="J27" s="92"/>
      <c r="K27" s="9"/>
      <c r="L27" s="107">
        <v>1</v>
      </c>
      <c r="M27" s="194"/>
      <c r="N27" s="240"/>
      <c r="O27" s="9"/>
      <c r="P27" s="25"/>
      <c r="Q27" s="4"/>
      <c r="R27" s="4" t="s">
        <v>15</v>
      </c>
      <c r="S27" s="4"/>
      <c r="T27" s="9"/>
      <c r="U27" s="30">
        <v>16</v>
      </c>
      <c r="V27" s="4"/>
      <c r="W27" s="46">
        <f>I95</f>
        <v>0</v>
      </c>
      <c r="X27" s="27"/>
      <c r="Y27" s="9"/>
    </row>
    <row r="28" spans="2:25" ht="12.75" customHeight="1" x14ac:dyDescent="0.2">
      <c r="B28" s="235" t="str">
        <f>IF(C28&lt;&gt;"",2,"")</f>
        <v/>
      </c>
      <c r="C28" s="345"/>
      <c r="D28" s="105" t="s">
        <v>116</v>
      </c>
      <c r="E28" s="105"/>
      <c r="F28" s="105"/>
      <c r="G28" s="105"/>
      <c r="H28" s="105"/>
      <c r="I28" s="105"/>
      <c r="J28" s="92"/>
      <c r="K28" s="9"/>
      <c r="L28" s="107">
        <v>2</v>
      </c>
      <c r="M28" s="194"/>
      <c r="N28" s="240"/>
      <c r="O28" s="11"/>
      <c r="P28" s="25"/>
      <c r="Q28" s="4"/>
      <c r="R28" s="4"/>
      <c r="S28" s="4"/>
      <c r="T28" s="4" t="s">
        <v>10</v>
      </c>
      <c r="U28" s="13">
        <v>40</v>
      </c>
      <c r="V28" s="4"/>
      <c r="W28" s="43">
        <f>SUM(W24:W27)</f>
        <v>0</v>
      </c>
      <c r="X28" s="27"/>
      <c r="Y28" s="9"/>
    </row>
    <row r="29" spans="2:25" ht="12.75" customHeight="1" x14ac:dyDescent="0.2">
      <c r="B29" s="235" t="str">
        <f>IF(C29&lt;&gt;"",3,"")</f>
        <v/>
      </c>
      <c r="C29" s="345"/>
      <c r="D29" s="105" t="s">
        <v>117</v>
      </c>
      <c r="E29" s="105"/>
      <c r="F29" s="105"/>
      <c r="G29" s="105"/>
      <c r="H29" s="105"/>
      <c r="I29" s="105"/>
      <c r="J29" s="92"/>
      <c r="K29" s="9"/>
      <c r="L29" s="107">
        <v>3</v>
      </c>
      <c r="M29" s="194"/>
      <c r="N29" s="240"/>
      <c r="O29" s="9"/>
      <c r="P29" s="25"/>
      <c r="Q29" s="4"/>
      <c r="R29" s="4"/>
      <c r="S29" s="4"/>
      <c r="T29" s="9"/>
      <c r="U29" s="7"/>
      <c r="V29" s="4"/>
      <c r="W29" s="7"/>
      <c r="X29" s="27"/>
      <c r="Y29" s="9"/>
    </row>
    <row r="30" spans="2:25" ht="12.75" customHeight="1" x14ac:dyDescent="0.2">
      <c r="B30" s="235" t="str">
        <f>IF(C30&lt;&gt;"",4,"")</f>
        <v/>
      </c>
      <c r="C30" s="345"/>
      <c r="D30" s="105" t="s">
        <v>118</v>
      </c>
      <c r="E30" s="105"/>
      <c r="F30" s="105"/>
      <c r="G30" s="105"/>
      <c r="H30" s="105"/>
      <c r="I30" s="105"/>
      <c r="J30" s="92"/>
      <c r="K30" s="9"/>
      <c r="L30" s="107">
        <v>4</v>
      </c>
      <c r="M30" s="194"/>
      <c r="N30" s="240"/>
      <c r="O30" s="9"/>
      <c r="P30" s="25"/>
      <c r="Q30" s="103" t="s">
        <v>266</v>
      </c>
      <c r="R30" s="4"/>
      <c r="S30" s="4"/>
      <c r="T30" s="9"/>
      <c r="U30" s="4"/>
      <c r="V30" s="4"/>
      <c r="W30" s="7"/>
      <c r="X30" s="27"/>
      <c r="Y30" s="9"/>
    </row>
    <row r="31" spans="2:25" ht="12.75" customHeight="1" x14ac:dyDescent="0.2">
      <c r="B31" s="235" t="str">
        <f>IF(C31&lt;&gt;"",5,"")</f>
        <v/>
      </c>
      <c r="C31" s="345"/>
      <c r="D31" s="105" t="s">
        <v>119</v>
      </c>
      <c r="E31" s="105"/>
      <c r="F31" s="105"/>
      <c r="G31" s="105"/>
      <c r="H31" s="105"/>
      <c r="I31" s="105"/>
      <c r="J31" s="92"/>
      <c r="K31" s="9"/>
      <c r="L31" s="107">
        <v>5</v>
      </c>
      <c r="M31" s="201"/>
      <c r="N31" s="240"/>
      <c r="O31" s="9"/>
      <c r="P31" s="25"/>
      <c r="Q31" s="4"/>
      <c r="R31" s="4" t="s">
        <v>16</v>
      </c>
      <c r="S31" s="4"/>
      <c r="T31" s="9"/>
      <c r="U31" s="7">
        <v>5</v>
      </c>
      <c r="V31" s="4"/>
      <c r="W31" s="46">
        <f>K114</f>
        <v>0</v>
      </c>
      <c r="X31" s="27"/>
      <c r="Y31" s="9"/>
    </row>
    <row r="32" spans="2:25" ht="12.75" customHeight="1" x14ac:dyDescent="0.2">
      <c r="B32" s="235" t="str">
        <f>IF(C32&lt;&gt;"",6,"")</f>
        <v/>
      </c>
      <c r="C32" s="345"/>
      <c r="D32" s="105" t="s">
        <v>120</v>
      </c>
      <c r="E32" s="105"/>
      <c r="F32" s="105"/>
      <c r="G32" s="105"/>
      <c r="H32" s="105"/>
      <c r="I32" s="105"/>
      <c r="J32" s="92"/>
      <c r="K32" s="9"/>
      <c r="L32" s="107">
        <v>6</v>
      </c>
      <c r="M32" s="202"/>
      <c r="N32" s="240"/>
      <c r="O32" s="9"/>
      <c r="P32" s="25"/>
      <c r="Q32" s="4"/>
      <c r="R32" s="4" t="s">
        <v>17</v>
      </c>
      <c r="S32" s="4"/>
      <c r="T32" s="9"/>
      <c r="U32" s="7">
        <v>10</v>
      </c>
      <c r="V32" s="4"/>
      <c r="W32" s="46">
        <f>K134</f>
        <v>0</v>
      </c>
      <c r="X32" s="27"/>
      <c r="Y32" s="9"/>
    </row>
    <row r="33" spans="2:31" ht="12.75" customHeight="1" x14ac:dyDescent="0.2">
      <c r="B33" s="235" t="str">
        <f>IF(C33&lt;&gt;"",0,"")</f>
        <v/>
      </c>
      <c r="C33" s="107"/>
      <c r="D33" s="105" t="s">
        <v>121</v>
      </c>
      <c r="E33" s="105"/>
      <c r="F33" s="105"/>
      <c r="G33" s="105"/>
      <c r="H33" s="105"/>
      <c r="I33" s="105"/>
      <c r="J33" s="92"/>
      <c r="K33" s="9"/>
      <c r="L33" s="107"/>
      <c r="M33" s="203"/>
      <c r="N33" s="240"/>
      <c r="O33" s="9"/>
      <c r="P33" s="25"/>
      <c r="Q33" s="4"/>
      <c r="R33" s="4" t="s">
        <v>18</v>
      </c>
      <c r="S33" s="4"/>
      <c r="T33" s="9"/>
      <c r="U33" s="7">
        <v>4</v>
      </c>
      <c r="V33" s="4"/>
      <c r="W33" s="46">
        <f>E143</f>
        <v>0</v>
      </c>
      <c r="X33" s="27"/>
      <c r="Y33" s="9"/>
    </row>
    <row r="34" spans="2:31" ht="12.75" customHeight="1" x14ac:dyDescent="0.2">
      <c r="B34" s="235" t="str">
        <f>IF(C34&lt;&gt;"",7,"")</f>
        <v/>
      </c>
      <c r="C34" s="345"/>
      <c r="D34" s="105" t="s">
        <v>122</v>
      </c>
      <c r="E34" s="105"/>
      <c r="F34" s="105"/>
      <c r="G34" s="105"/>
      <c r="H34" s="105"/>
      <c r="I34" s="105"/>
      <c r="J34" s="92"/>
      <c r="K34" s="9"/>
      <c r="L34" s="107">
        <v>7</v>
      </c>
      <c r="M34" s="196"/>
      <c r="N34" s="240"/>
      <c r="O34" s="9"/>
      <c r="P34" s="25"/>
      <c r="Q34" s="4"/>
      <c r="R34" s="4" t="s">
        <v>19</v>
      </c>
      <c r="S34" s="4"/>
      <c r="T34" s="9"/>
      <c r="U34" s="7">
        <v>5</v>
      </c>
      <c r="V34" s="4"/>
      <c r="W34" s="46">
        <f>L144</f>
        <v>0</v>
      </c>
      <c r="X34" s="27"/>
      <c r="Y34" s="9"/>
    </row>
    <row r="35" spans="2:31" ht="12.75" customHeight="1" x14ac:dyDescent="0.2">
      <c r="B35" s="235" t="str">
        <f>IF(C35&lt;&gt;"",0,"")</f>
        <v/>
      </c>
      <c r="C35" s="107"/>
      <c r="D35" s="105" t="s">
        <v>123</v>
      </c>
      <c r="E35" s="105"/>
      <c r="F35" s="105"/>
      <c r="G35" s="105"/>
      <c r="H35" s="105"/>
      <c r="I35" s="105"/>
      <c r="J35" s="92"/>
      <c r="K35" s="9"/>
      <c r="L35" s="107"/>
      <c r="M35" s="196"/>
      <c r="N35" s="240"/>
      <c r="O35" s="9"/>
      <c r="P35" s="25"/>
      <c r="Q35" s="4"/>
      <c r="R35" s="4" t="s">
        <v>20</v>
      </c>
      <c r="S35" s="4"/>
      <c r="T35" s="9"/>
      <c r="U35" s="7">
        <v>3</v>
      </c>
      <c r="V35" s="4"/>
      <c r="W35" s="46">
        <f>F153</f>
        <v>0</v>
      </c>
      <c r="X35" s="29"/>
      <c r="Y35" s="9"/>
    </row>
    <row r="36" spans="2:31" ht="12.75" customHeight="1" x14ac:dyDescent="0.2">
      <c r="B36" s="235" t="str">
        <f>IF(C36&lt;&gt;"",8,"")</f>
        <v/>
      </c>
      <c r="C36" s="345"/>
      <c r="D36" s="105" t="s">
        <v>124</v>
      </c>
      <c r="E36" s="105"/>
      <c r="F36" s="105"/>
      <c r="G36" s="96"/>
      <c r="H36" s="96"/>
      <c r="I36" s="96"/>
      <c r="J36" s="92"/>
      <c r="K36" s="9"/>
      <c r="L36" s="107">
        <v>8</v>
      </c>
      <c r="M36" s="196"/>
      <c r="N36" s="240"/>
      <c r="O36" s="9"/>
      <c r="P36" s="25"/>
      <c r="Q36" s="4"/>
      <c r="R36" s="4" t="s">
        <v>21</v>
      </c>
      <c r="S36" s="4"/>
      <c r="T36" s="9"/>
      <c r="U36" s="30">
        <v>3</v>
      </c>
      <c r="V36" s="4"/>
      <c r="W36" s="46">
        <f>L153</f>
        <v>0</v>
      </c>
      <c r="X36" s="27"/>
      <c r="Y36" s="9"/>
    </row>
    <row r="37" spans="2:31" ht="13.5" thickBot="1" x14ac:dyDescent="0.25">
      <c r="B37" s="204">
        <f>COUNT(B26:B36)</f>
        <v>0</v>
      </c>
      <c r="C37" s="92"/>
      <c r="D37" s="105"/>
      <c r="E37" s="105"/>
      <c r="F37" s="105"/>
      <c r="G37" s="105"/>
      <c r="H37" s="105"/>
      <c r="I37" s="92"/>
      <c r="J37" s="92"/>
      <c r="K37" s="93"/>
      <c r="L37" s="9"/>
      <c r="M37" s="196"/>
      <c r="N37" s="165"/>
      <c r="O37" s="9"/>
      <c r="P37" s="25"/>
      <c r="Q37" s="4"/>
      <c r="R37" s="4"/>
      <c r="S37" s="4"/>
      <c r="T37" s="4" t="s">
        <v>10</v>
      </c>
      <c r="U37" s="13">
        <v>30</v>
      </c>
      <c r="V37" s="4"/>
      <c r="W37" s="43">
        <f>SUM(W31:W36)</f>
        <v>0</v>
      </c>
      <c r="X37" s="27"/>
      <c r="Y37" s="9"/>
    </row>
    <row r="38" spans="2:31" ht="16.5" thickBot="1" x14ac:dyDescent="0.3">
      <c r="B38" s="242"/>
      <c r="C38" s="241"/>
      <c r="D38" s="96"/>
      <c r="E38" s="96"/>
      <c r="F38" s="96"/>
      <c r="G38" s="96"/>
      <c r="H38" s="9"/>
      <c r="I38" s="9"/>
      <c r="J38" s="110" t="s">
        <v>125</v>
      </c>
      <c r="K38" s="111">
        <f>IF(B37&gt;1,0,SUM(B26:B36))</f>
        <v>0</v>
      </c>
      <c r="L38" s="9"/>
      <c r="M38" s="196"/>
      <c r="N38" s="165"/>
      <c r="O38" s="9"/>
      <c r="P38" s="25"/>
      <c r="Q38" s="4"/>
      <c r="R38" s="4"/>
      <c r="S38" s="4"/>
      <c r="T38" s="9"/>
      <c r="U38" s="7"/>
      <c r="V38" s="4"/>
      <c r="W38" s="7"/>
      <c r="X38" s="27"/>
      <c r="Y38" s="9"/>
    </row>
    <row r="39" spans="2:31" x14ac:dyDescent="0.2">
      <c r="B39" s="197"/>
      <c r="C39" s="96"/>
      <c r="D39" s="96"/>
      <c r="E39" s="96"/>
      <c r="F39" s="96"/>
      <c r="G39" s="96"/>
      <c r="H39" s="9"/>
      <c r="I39" s="9"/>
      <c r="J39" s="92"/>
      <c r="K39" s="93"/>
      <c r="L39" s="93"/>
      <c r="M39" s="196"/>
      <c r="N39" s="165"/>
      <c r="O39" s="9"/>
      <c r="P39" s="36"/>
      <c r="Q39" s="37" t="s">
        <v>22</v>
      </c>
      <c r="R39" s="38"/>
      <c r="S39" s="38"/>
      <c r="T39" s="39"/>
      <c r="U39" s="40">
        <v>122</v>
      </c>
      <c r="V39" s="41"/>
      <c r="W39" s="104">
        <f>SUM(W15,W18,W21,W28,W37)</f>
        <v>0</v>
      </c>
      <c r="X39" s="42"/>
      <c r="Y39" s="9"/>
    </row>
    <row r="40" spans="2:31" x14ac:dyDescent="0.2">
      <c r="B40" s="205"/>
      <c r="C40" s="105"/>
      <c r="D40" s="106" t="s">
        <v>274</v>
      </c>
      <c r="E40" s="106"/>
      <c r="F40" s="105"/>
      <c r="G40" s="96"/>
      <c r="H40" s="96"/>
      <c r="I40" s="92"/>
      <c r="J40" s="92"/>
      <c r="K40" s="93"/>
      <c r="L40" s="93"/>
      <c r="M40" s="196"/>
      <c r="N40" s="165"/>
      <c r="O40" s="9"/>
      <c r="P40" s="9"/>
      <c r="Q40" s="9"/>
      <c r="R40" s="4"/>
      <c r="S40" s="4"/>
      <c r="T40" s="4"/>
      <c r="U40" s="4"/>
      <c r="V40" s="4"/>
      <c r="W40" s="9"/>
      <c r="X40" s="9"/>
      <c r="Y40" s="9"/>
    </row>
    <row r="41" spans="2:31" ht="12.75" customHeight="1" x14ac:dyDescent="0.2">
      <c r="B41" s="234" t="s">
        <v>5</v>
      </c>
      <c r="C41" s="141" t="s">
        <v>267</v>
      </c>
      <c r="D41" s="239"/>
      <c r="E41" s="105"/>
      <c r="F41" s="105"/>
      <c r="G41" s="96"/>
      <c r="H41" s="96"/>
      <c r="I41" s="92"/>
      <c r="J41" s="92"/>
      <c r="K41" s="9"/>
      <c r="L41" s="8" t="s">
        <v>193</v>
      </c>
      <c r="M41" s="196"/>
      <c r="N41" s="165"/>
      <c r="O41" s="9"/>
      <c r="P41" s="10" t="s">
        <v>23</v>
      </c>
      <c r="Q41" s="4" t="s">
        <v>181</v>
      </c>
      <c r="R41" s="4"/>
      <c r="S41" s="4"/>
      <c r="T41" s="4"/>
      <c r="U41" s="4"/>
      <c r="V41" s="4"/>
      <c r="W41" s="9"/>
      <c r="X41" s="9"/>
      <c r="Y41" s="9"/>
    </row>
    <row r="42" spans="2:31" x14ac:dyDescent="0.2">
      <c r="B42" s="235" t="str">
        <f>IF(C42&lt;&gt;"",0,"")</f>
        <v/>
      </c>
      <c r="C42" s="345"/>
      <c r="D42" s="105" t="s">
        <v>126</v>
      </c>
      <c r="E42" s="105"/>
      <c r="F42" s="105"/>
      <c r="G42" s="105"/>
      <c r="H42" s="96"/>
      <c r="I42" s="96"/>
      <c r="J42" s="92"/>
      <c r="K42" s="9"/>
      <c r="L42" s="107">
        <v>0</v>
      </c>
      <c r="M42" s="236"/>
      <c r="N42" s="240"/>
      <c r="O42" s="9"/>
      <c r="P42" s="4"/>
      <c r="Q42" s="4" t="s">
        <v>182</v>
      </c>
      <c r="R42" s="4"/>
      <c r="S42" s="4"/>
      <c r="T42" s="4"/>
      <c r="U42" s="4"/>
      <c r="V42" s="4"/>
      <c r="W42" s="9"/>
      <c r="X42" s="9"/>
      <c r="Y42" s="9"/>
    </row>
    <row r="43" spans="2:31" ht="12.75" customHeight="1" x14ac:dyDescent="0.2">
      <c r="B43" s="235" t="str">
        <f>IF(C43&lt;&gt;"",1,"")</f>
        <v/>
      </c>
      <c r="C43" s="345"/>
      <c r="D43" s="105" t="s">
        <v>127</v>
      </c>
      <c r="E43" s="105"/>
      <c r="F43" s="105"/>
      <c r="G43" s="105"/>
      <c r="H43" s="105"/>
      <c r="I43" s="105"/>
      <c r="J43" s="92"/>
      <c r="K43" s="9"/>
      <c r="L43" s="107">
        <v>1</v>
      </c>
      <c r="M43" s="236"/>
      <c r="N43" s="240"/>
      <c r="O43" s="11"/>
      <c r="P43" s="4"/>
      <c r="Q43" s="6" t="s">
        <v>24</v>
      </c>
      <c r="R43" s="4"/>
      <c r="S43" s="4"/>
      <c r="T43" s="4"/>
      <c r="U43" s="4"/>
      <c r="V43" s="4"/>
      <c r="W43" s="9"/>
      <c r="X43" s="9"/>
      <c r="Y43" s="9"/>
    </row>
    <row r="44" spans="2:31" ht="12.75" customHeight="1" x14ac:dyDescent="0.2">
      <c r="B44" s="235" t="str">
        <f>IF(C44&lt;&gt;"",2,"")</f>
        <v/>
      </c>
      <c r="C44" s="345"/>
      <c r="D44" s="105" t="s">
        <v>128</v>
      </c>
      <c r="E44" s="105"/>
      <c r="F44" s="105"/>
      <c r="G44" s="105"/>
      <c r="H44" s="105"/>
      <c r="I44" s="105"/>
      <c r="J44" s="92"/>
      <c r="K44" s="9"/>
      <c r="L44" s="107">
        <v>2</v>
      </c>
      <c r="M44" s="236"/>
      <c r="N44" s="240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2:31" ht="12.75" customHeight="1" x14ac:dyDescent="0.2">
      <c r="B45" s="235" t="str">
        <f>IF(C45&lt;&gt;"",3,"")</f>
        <v/>
      </c>
      <c r="C45" s="345"/>
      <c r="D45" s="105" t="s">
        <v>129</v>
      </c>
      <c r="E45" s="105"/>
      <c r="F45" s="105"/>
      <c r="G45" s="105"/>
      <c r="H45" s="105"/>
      <c r="I45" s="105"/>
      <c r="J45" s="92"/>
      <c r="K45" s="239"/>
      <c r="L45" s="107">
        <v>3</v>
      </c>
      <c r="M45" s="236"/>
      <c r="N45" s="240"/>
    </row>
    <row r="46" spans="2:31" ht="12.75" customHeight="1" thickBot="1" x14ac:dyDescent="0.25">
      <c r="B46" s="235" t="str">
        <f>IF(C46&lt;&gt;"",4,"")</f>
        <v/>
      </c>
      <c r="C46" s="345"/>
      <c r="D46" s="105" t="s">
        <v>130</v>
      </c>
      <c r="E46" s="105"/>
      <c r="F46" s="105"/>
      <c r="G46" s="105"/>
      <c r="H46" s="105"/>
      <c r="I46" s="105"/>
      <c r="J46" s="92"/>
      <c r="K46" s="239"/>
      <c r="L46" s="107">
        <v>4</v>
      </c>
      <c r="M46" s="236"/>
      <c r="N46" s="240"/>
    </row>
    <row r="47" spans="2:31" ht="12.75" customHeight="1" x14ac:dyDescent="0.2">
      <c r="B47" s="235" t="str">
        <f>IF(C47&lt;&gt;"",5,"")</f>
        <v/>
      </c>
      <c r="C47" s="345"/>
      <c r="D47" s="105" t="s">
        <v>131</v>
      </c>
      <c r="E47" s="105"/>
      <c r="F47" s="105"/>
      <c r="G47" s="105"/>
      <c r="H47" s="105"/>
      <c r="I47" s="105"/>
      <c r="J47" s="92"/>
      <c r="K47" s="239"/>
      <c r="L47" s="107">
        <v>5</v>
      </c>
      <c r="M47" s="236"/>
      <c r="N47" s="240"/>
      <c r="O47" s="330" t="s">
        <v>25</v>
      </c>
      <c r="P47" s="331"/>
      <c r="Q47" s="331"/>
      <c r="R47" s="331"/>
      <c r="S47" s="331"/>
      <c r="T47" s="331"/>
      <c r="U47" s="331"/>
      <c r="V47" s="331"/>
      <c r="W47" s="331"/>
      <c r="X47" s="331"/>
      <c r="Y47" s="332"/>
      <c r="Z47" s="179"/>
      <c r="AA47" s="179"/>
      <c r="AB47" s="179"/>
      <c r="AC47" s="179"/>
      <c r="AD47" s="179"/>
      <c r="AE47" s="192"/>
    </row>
    <row r="48" spans="2:31" ht="12.75" customHeight="1" x14ac:dyDescent="0.2">
      <c r="B48" s="235" t="str">
        <f>IF(C48&lt;&gt;"",6,"")</f>
        <v/>
      </c>
      <c r="C48" s="345"/>
      <c r="D48" s="105" t="s">
        <v>280</v>
      </c>
      <c r="E48" s="105"/>
      <c r="F48" s="105"/>
      <c r="G48" s="105"/>
      <c r="H48" s="105"/>
      <c r="I48" s="105"/>
      <c r="J48" s="92"/>
      <c r="K48" s="239"/>
      <c r="L48" s="107">
        <v>6</v>
      </c>
      <c r="M48" s="237"/>
      <c r="N48" s="240"/>
      <c r="O48" s="333"/>
      <c r="P48" s="308"/>
      <c r="Q48" s="308"/>
      <c r="R48" s="308"/>
      <c r="S48" s="308"/>
      <c r="T48" s="308"/>
      <c r="U48" s="308"/>
      <c r="V48" s="308"/>
      <c r="W48" s="308"/>
      <c r="X48" s="308"/>
      <c r="Y48" s="236"/>
      <c r="Z48" s="179"/>
      <c r="AA48" s="282"/>
      <c r="AB48" s="283" t="s">
        <v>26</v>
      </c>
      <c r="AC48" s="283"/>
      <c r="AD48" s="284"/>
      <c r="AE48" s="271"/>
    </row>
    <row r="49" spans="1:31" ht="12.75" customHeight="1" x14ac:dyDescent="0.2">
      <c r="B49" s="235" t="str">
        <f>IF(C49&lt;&gt;"",0,"")</f>
        <v/>
      </c>
      <c r="C49" s="107"/>
      <c r="D49" s="105" t="s">
        <v>132</v>
      </c>
      <c r="E49" s="105"/>
      <c r="F49" s="105"/>
      <c r="G49" s="105"/>
      <c r="H49" s="105"/>
      <c r="I49" s="105"/>
      <c r="J49" s="92"/>
      <c r="K49" s="239"/>
      <c r="L49" s="107"/>
      <c r="M49" s="238"/>
      <c r="N49" s="240"/>
      <c r="O49" s="333"/>
      <c r="P49" s="308" t="s">
        <v>27</v>
      </c>
      <c r="Q49" s="308"/>
      <c r="R49" s="308"/>
      <c r="S49" s="308" t="s">
        <v>28</v>
      </c>
      <c r="T49" s="290">
        <f>'SA BR INPUT'!E10</f>
        <v>0</v>
      </c>
      <c r="U49" s="308"/>
      <c r="V49" s="325" t="s">
        <v>29</v>
      </c>
      <c r="W49" s="290">
        <f>'SA BR INPUT'!E11</f>
        <v>0</v>
      </c>
      <c r="X49" s="308"/>
      <c r="Y49" s="236"/>
      <c r="Z49" s="179"/>
      <c r="AA49" s="282"/>
      <c r="AB49" s="285"/>
      <c r="AC49" s="285"/>
      <c r="AD49" s="285"/>
      <c r="AE49" s="192"/>
    </row>
    <row r="50" spans="1:31" ht="12.75" customHeight="1" x14ac:dyDescent="0.2">
      <c r="B50" s="235" t="str">
        <f>IF(C50&lt;&gt;"",7,"")</f>
        <v/>
      </c>
      <c r="C50" s="345"/>
      <c r="D50" s="105" t="s">
        <v>133</v>
      </c>
      <c r="E50" s="105"/>
      <c r="F50" s="105"/>
      <c r="G50" s="105"/>
      <c r="H50" s="105"/>
      <c r="I50" s="105"/>
      <c r="J50" s="92"/>
      <c r="K50" s="239"/>
      <c r="L50" s="107">
        <v>7</v>
      </c>
      <c r="M50" s="238"/>
      <c r="N50" s="240"/>
      <c r="O50" s="333"/>
      <c r="P50" s="308"/>
      <c r="Q50" s="308"/>
      <c r="R50" s="308"/>
      <c r="S50" s="308"/>
      <c r="T50" s="308"/>
      <c r="U50" s="308"/>
      <c r="V50" s="308"/>
      <c r="W50" s="308"/>
      <c r="X50" s="308"/>
      <c r="Y50" s="334"/>
      <c r="Z50" s="272"/>
      <c r="AA50" s="286"/>
      <c r="AB50" s="287" t="s">
        <v>30</v>
      </c>
      <c r="AC50" s="287" t="s">
        <v>30</v>
      </c>
      <c r="AD50" s="285"/>
      <c r="AE50" s="192"/>
    </row>
    <row r="51" spans="1:31" ht="12.75" customHeight="1" x14ac:dyDescent="0.2">
      <c r="B51" s="235" t="str">
        <f>IF(C51&lt;&gt;"",0,"")</f>
        <v/>
      </c>
      <c r="C51" s="107"/>
      <c r="D51" s="105" t="s">
        <v>134</v>
      </c>
      <c r="E51" s="105"/>
      <c r="F51" s="105"/>
      <c r="G51" s="96"/>
      <c r="H51" s="96"/>
      <c r="I51" s="96"/>
      <c r="J51" s="92"/>
      <c r="K51" s="239"/>
      <c r="L51" s="107"/>
      <c r="M51" s="238"/>
      <c r="N51" s="240"/>
      <c r="O51" s="333"/>
      <c r="P51" s="308" t="s">
        <v>31</v>
      </c>
      <c r="Q51" s="308"/>
      <c r="R51" s="308"/>
      <c r="S51" s="308"/>
      <c r="T51" s="308"/>
      <c r="U51" s="308"/>
      <c r="V51" s="308"/>
      <c r="W51" s="308"/>
      <c r="X51" s="308"/>
      <c r="Y51" s="334"/>
      <c r="Z51" s="274"/>
      <c r="AA51" s="288"/>
      <c r="AB51" s="287" t="s">
        <v>32</v>
      </c>
      <c r="AC51" s="287" t="s">
        <v>33</v>
      </c>
      <c r="AD51" s="285"/>
      <c r="AE51" s="192"/>
    </row>
    <row r="52" spans="1:31" ht="12.75" customHeight="1" x14ac:dyDescent="0.2">
      <c r="B52" s="235" t="str">
        <f>IF(C52&lt;&gt;"",8,"")</f>
        <v/>
      </c>
      <c r="C52" s="345"/>
      <c r="D52" s="105" t="s">
        <v>135</v>
      </c>
      <c r="E52" s="105"/>
      <c r="F52" s="105"/>
      <c r="G52" s="105"/>
      <c r="H52" s="105"/>
      <c r="I52" s="105"/>
      <c r="J52" s="92"/>
      <c r="K52" s="239"/>
      <c r="L52" s="107">
        <v>8</v>
      </c>
      <c r="M52" s="238"/>
      <c r="N52" s="240"/>
      <c r="O52" s="335"/>
      <c r="P52" s="308" t="s">
        <v>34</v>
      </c>
      <c r="Q52" s="308"/>
      <c r="R52" s="308"/>
      <c r="S52" s="308"/>
      <c r="T52" s="308"/>
      <c r="U52" s="308"/>
      <c r="V52" s="308"/>
      <c r="W52" s="308"/>
      <c r="X52" s="308"/>
      <c r="Y52" s="334"/>
      <c r="Z52" s="179"/>
      <c r="AA52" s="285"/>
      <c r="AB52" s="289" t="s">
        <v>35</v>
      </c>
      <c r="AC52" s="289" t="s">
        <v>35</v>
      </c>
      <c r="AD52" s="285"/>
      <c r="AE52" s="192"/>
    </row>
    <row r="53" spans="1:31" ht="12.75" customHeight="1" thickBot="1" x14ac:dyDescent="0.25">
      <c r="B53" s="204">
        <f>COUNT(B42:B52)</f>
        <v>0</v>
      </c>
      <c r="C53" s="92"/>
      <c r="D53" s="96"/>
      <c r="E53" s="96"/>
      <c r="F53" s="96"/>
      <c r="G53" s="96"/>
      <c r="H53" s="96"/>
      <c r="I53" s="96"/>
      <c r="J53" s="92"/>
      <c r="K53" s="92"/>
      <c r="L53" s="93"/>
      <c r="M53" s="238"/>
      <c r="O53" s="333" t="s">
        <v>36</v>
      </c>
      <c r="P53" s="308"/>
      <c r="Q53" s="308"/>
      <c r="R53" s="308"/>
      <c r="S53" s="308"/>
      <c r="T53" s="308"/>
      <c r="U53" s="308"/>
      <c r="V53" s="308"/>
      <c r="W53" s="308"/>
      <c r="X53" s="308"/>
      <c r="Y53" s="334"/>
      <c r="Z53" s="179"/>
      <c r="AA53" s="285"/>
      <c r="AB53" s="287"/>
      <c r="AC53" s="287"/>
      <c r="AD53" s="285"/>
      <c r="AE53" s="192"/>
    </row>
    <row r="54" spans="1:31" ht="12.75" customHeight="1" thickBot="1" x14ac:dyDescent="0.25">
      <c r="B54" s="197"/>
      <c r="C54" s="96"/>
      <c r="D54" s="96"/>
      <c r="E54" s="96"/>
      <c r="F54" s="96"/>
      <c r="G54" s="96"/>
      <c r="H54" s="140"/>
      <c r="I54" s="140"/>
      <c r="J54" s="110" t="s">
        <v>136</v>
      </c>
      <c r="K54" s="111">
        <f>IF(B53&gt;1,0,SUM(B42:B52))</f>
        <v>0</v>
      </c>
      <c r="L54" s="93"/>
      <c r="M54" s="196"/>
      <c r="N54" s="165"/>
      <c r="O54" s="335"/>
      <c r="P54" s="291" t="s">
        <v>32</v>
      </c>
      <c r="Q54" s="292" t="s">
        <v>37</v>
      </c>
      <c r="R54" s="292" t="s">
        <v>38</v>
      </c>
      <c r="S54" s="292" t="s">
        <v>39</v>
      </c>
      <c r="T54" s="292" t="s">
        <v>40</v>
      </c>
      <c r="U54" s="292" t="s">
        <v>41</v>
      </c>
      <c r="V54" s="292" t="s">
        <v>42</v>
      </c>
      <c r="W54" s="293" t="s">
        <v>43</v>
      </c>
      <c r="X54" s="322"/>
      <c r="Y54" s="334"/>
      <c r="Z54" s="179"/>
      <c r="AA54" s="285"/>
      <c r="AB54" s="287" t="str">
        <f>IF(AND(T49&lt;101,T49&gt;0),Q56,AB55)</f>
        <v/>
      </c>
      <c r="AC54" s="287" t="str">
        <f>IF(AND(W49&lt;11,W49&gt;0),Q56,AC55)</f>
        <v/>
      </c>
      <c r="AD54" s="285"/>
      <c r="AE54" s="192"/>
    </row>
    <row r="55" spans="1:31" ht="12.75" customHeight="1" x14ac:dyDescent="0.2">
      <c r="B55" s="197"/>
      <c r="C55" s="96"/>
      <c r="D55" s="109"/>
      <c r="E55" s="109"/>
      <c r="F55" s="96"/>
      <c r="G55" s="96"/>
      <c r="H55" s="140"/>
      <c r="I55" s="140"/>
      <c r="J55" s="92"/>
      <c r="K55" s="93"/>
      <c r="L55" s="93"/>
      <c r="M55" s="196"/>
      <c r="N55" s="165"/>
      <c r="O55" s="335"/>
      <c r="P55" s="294"/>
      <c r="Q55" s="295"/>
      <c r="R55" s="295"/>
      <c r="S55" s="295"/>
      <c r="T55" s="295"/>
      <c r="U55" s="295"/>
      <c r="V55" s="295"/>
      <c r="W55" s="296"/>
      <c r="X55" s="308"/>
      <c r="Y55" s="334"/>
      <c r="Z55" s="179"/>
      <c r="AA55" s="285"/>
      <c r="AB55" s="287" t="str">
        <f>IF(AND(T49&lt;201,T49&gt;100),R56,AB56)</f>
        <v/>
      </c>
      <c r="AC55" s="287" t="str">
        <f>IF(AND(W49&lt;21,W49&gt;10),R56,AC56)</f>
        <v/>
      </c>
      <c r="AD55" s="285"/>
      <c r="AE55" s="192"/>
    </row>
    <row r="56" spans="1:31" ht="12.75" customHeight="1" x14ac:dyDescent="0.25">
      <c r="A56" s="179"/>
      <c r="B56" s="206"/>
      <c r="C56" s="96"/>
      <c r="D56" s="112" t="s">
        <v>137</v>
      </c>
      <c r="E56" s="112"/>
      <c r="F56" s="96"/>
      <c r="G56" s="96"/>
      <c r="H56" s="96"/>
      <c r="I56" s="96"/>
      <c r="J56" s="100"/>
      <c r="K56" s="92"/>
      <c r="L56" s="92"/>
      <c r="M56" s="194"/>
      <c r="N56" s="166"/>
      <c r="O56" s="335"/>
      <c r="P56" s="294" t="s">
        <v>35</v>
      </c>
      <c r="Q56" s="295">
        <v>1</v>
      </c>
      <c r="R56" s="295">
        <v>2</v>
      </c>
      <c r="S56" s="295">
        <v>3</v>
      </c>
      <c r="T56" s="295">
        <v>4</v>
      </c>
      <c r="U56" s="295">
        <v>5</v>
      </c>
      <c r="V56" s="295">
        <v>6</v>
      </c>
      <c r="W56" s="296">
        <v>7</v>
      </c>
      <c r="X56" s="308"/>
      <c r="Y56" s="334"/>
      <c r="Z56" s="179"/>
      <c r="AA56" s="285"/>
      <c r="AB56" s="287" t="str">
        <f>IF(AND(T49&lt;301,T49&gt;200),S56,AB57)</f>
        <v/>
      </c>
      <c r="AC56" s="287" t="str">
        <f>IF(AND(W49&lt;31,W49&gt;20),S56,AC57)</f>
        <v/>
      </c>
      <c r="AD56" s="285"/>
      <c r="AE56" s="192"/>
    </row>
    <row r="57" spans="1:31" ht="12.75" customHeight="1" x14ac:dyDescent="0.25">
      <c r="A57" s="179"/>
      <c r="B57" s="234" t="s">
        <v>5</v>
      </c>
      <c r="C57" s="141" t="s">
        <v>267</v>
      </c>
      <c r="D57" s="96"/>
      <c r="E57" s="96"/>
      <c r="F57" s="96"/>
      <c r="G57" s="96"/>
      <c r="H57" s="96"/>
      <c r="I57" s="96"/>
      <c r="J57" s="100"/>
      <c r="K57" s="92"/>
      <c r="L57" s="92"/>
      <c r="M57" s="8" t="s">
        <v>193</v>
      </c>
      <c r="N57" s="166"/>
      <c r="O57" s="335"/>
      <c r="P57" s="294"/>
      <c r="Q57" s="297"/>
      <c r="R57" s="297"/>
      <c r="S57" s="297"/>
      <c r="T57" s="297"/>
      <c r="U57" s="297"/>
      <c r="V57" s="297"/>
      <c r="W57" s="298"/>
      <c r="X57" s="308"/>
      <c r="Y57" s="334"/>
      <c r="Z57" s="179"/>
      <c r="AA57" s="285"/>
      <c r="AB57" s="287" t="str">
        <f>IF(AND(T49&lt;451,T49&gt;300),T56,AB58)</f>
        <v/>
      </c>
      <c r="AC57" s="287" t="str">
        <f>IF(AND(W49&lt;46,W49&gt;30),T56,AC58)</f>
        <v/>
      </c>
      <c r="AD57" s="285"/>
      <c r="AE57" s="192"/>
    </row>
    <row r="58" spans="1:31" ht="12.75" customHeight="1" x14ac:dyDescent="0.25">
      <c r="A58" s="179"/>
      <c r="B58" s="235" t="str">
        <f>IF(C58&lt;&gt;"",0,"")</f>
        <v/>
      </c>
      <c r="C58" s="345"/>
      <c r="D58" s="96" t="s">
        <v>138</v>
      </c>
      <c r="E58" s="96"/>
      <c r="F58" s="96"/>
      <c r="G58" s="96"/>
      <c r="H58" s="96"/>
      <c r="I58" s="96"/>
      <c r="J58" s="100"/>
      <c r="K58" s="100"/>
      <c r="L58" s="108"/>
      <c r="M58" s="207">
        <v>0</v>
      </c>
      <c r="N58" s="166"/>
      <c r="O58" s="335"/>
      <c r="P58" s="299" t="s">
        <v>44</v>
      </c>
      <c r="Q58" s="300" t="s">
        <v>45</v>
      </c>
      <c r="R58" s="300" t="s">
        <v>46</v>
      </c>
      <c r="S58" s="300" t="s">
        <v>47</v>
      </c>
      <c r="T58" s="300" t="s">
        <v>48</v>
      </c>
      <c r="U58" s="300" t="s">
        <v>49</v>
      </c>
      <c r="V58" s="300" t="s">
        <v>50</v>
      </c>
      <c r="W58" s="301" t="s">
        <v>51</v>
      </c>
      <c r="X58" s="308"/>
      <c r="Y58" s="334"/>
      <c r="Z58" s="179"/>
      <c r="AA58" s="285"/>
      <c r="AB58" s="287" t="str">
        <f>IF(AND(T49&lt;601,T49&gt;450),U56,AB59)</f>
        <v/>
      </c>
      <c r="AC58" s="287" t="str">
        <f>IF(AND(W49&lt;61,W49&gt;45),U56,AC59)</f>
        <v/>
      </c>
      <c r="AD58" s="285"/>
      <c r="AE58" s="192"/>
    </row>
    <row r="59" spans="1:31" ht="12.75" customHeight="1" thickBot="1" x14ac:dyDescent="0.3">
      <c r="A59" s="179"/>
      <c r="B59" s="235" t="str">
        <f>IF(C59&lt;&gt;"",1,"")</f>
        <v/>
      </c>
      <c r="C59" s="345"/>
      <c r="D59" s="96" t="s">
        <v>139</v>
      </c>
      <c r="E59" s="96"/>
      <c r="F59" s="96"/>
      <c r="G59" s="96"/>
      <c r="H59" s="96"/>
      <c r="I59" s="96"/>
      <c r="J59" s="100"/>
      <c r="K59" s="100"/>
      <c r="L59" s="108"/>
      <c r="M59" s="207">
        <v>1</v>
      </c>
      <c r="N59" s="166"/>
      <c r="O59" s="333"/>
      <c r="P59" s="308"/>
      <c r="Q59" s="327"/>
      <c r="R59" s="3"/>
      <c r="S59" s="3"/>
      <c r="T59" s="3"/>
      <c r="U59" s="3"/>
      <c r="V59" s="3"/>
      <c r="W59" s="308"/>
      <c r="X59" s="308"/>
      <c r="Y59" s="334"/>
      <c r="Z59" s="179"/>
      <c r="AA59" s="285"/>
      <c r="AB59" s="287" t="str">
        <f>IF(AND(T49&lt;751,T49&gt;600),V56,AB60)</f>
        <v/>
      </c>
      <c r="AC59" s="287" t="str">
        <f>IF(AND(W49&lt;76,W49&gt;60),V56,AC60)</f>
        <v/>
      </c>
      <c r="AD59" s="285"/>
      <c r="AE59" s="192"/>
    </row>
    <row r="60" spans="1:31" ht="16.5" thickBot="1" x14ac:dyDescent="0.3">
      <c r="A60" s="179"/>
      <c r="B60" s="235" t="str">
        <f t="shared" ref="B60:B71" si="0">IF(C60&lt;&gt;"",0,"")</f>
        <v/>
      </c>
      <c r="C60" s="95"/>
      <c r="D60" s="96"/>
      <c r="E60" s="96" t="s">
        <v>140</v>
      </c>
      <c r="F60" s="96"/>
      <c r="G60" s="96"/>
      <c r="H60" s="96"/>
      <c r="I60" s="96"/>
      <c r="J60" s="208"/>
      <c r="K60" s="100"/>
      <c r="L60" s="108"/>
      <c r="M60" s="207"/>
      <c r="N60" s="166"/>
      <c r="O60" s="333"/>
      <c r="P60" s="308"/>
      <c r="Q60" s="3"/>
      <c r="R60" s="3"/>
      <c r="S60" s="322"/>
      <c r="T60" s="322"/>
      <c r="U60" s="3"/>
      <c r="V60" s="322"/>
      <c r="W60" s="325" t="s">
        <v>52</v>
      </c>
      <c r="X60" s="302" t="str">
        <f>IF(T49&gt;W49*10,AB54,AC54)</f>
        <v/>
      </c>
      <c r="Y60" s="334"/>
      <c r="Z60" s="179"/>
      <c r="AA60" s="285"/>
      <c r="AB60" s="287" t="str">
        <f>IF(T49&gt;750,W56,"")</f>
        <v/>
      </c>
      <c r="AC60" s="287" t="str">
        <f>IF(W49&gt;75,W56,"")</f>
        <v/>
      </c>
      <c r="AD60" s="285"/>
      <c r="AE60" s="192"/>
    </row>
    <row r="61" spans="1:31" s="179" customFormat="1" ht="12.95" customHeight="1" x14ac:dyDescent="0.25">
      <c r="B61" s="235" t="str">
        <f>IF(C61&lt;&gt;"",2,"")</f>
        <v/>
      </c>
      <c r="C61" s="345"/>
      <c r="D61" s="96" t="s">
        <v>141</v>
      </c>
      <c r="E61" s="96"/>
      <c r="F61" s="96"/>
      <c r="G61" s="96"/>
      <c r="H61" s="96"/>
      <c r="I61" s="96"/>
      <c r="J61" s="100"/>
      <c r="K61" s="100"/>
      <c r="L61" s="108"/>
      <c r="M61" s="207">
        <v>2</v>
      </c>
      <c r="N61" s="168"/>
      <c r="O61" s="333"/>
      <c r="P61" s="308"/>
      <c r="Q61" s="308"/>
      <c r="R61" s="308"/>
      <c r="S61" s="308"/>
      <c r="T61" s="308"/>
      <c r="U61" s="308"/>
      <c r="V61" s="308"/>
      <c r="W61" s="308"/>
      <c r="X61" s="308"/>
      <c r="Y61" s="236"/>
      <c r="AA61" s="285"/>
      <c r="AB61" s="285"/>
      <c r="AC61" s="287"/>
      <c r="AD61" s="287"/>
      <c r="AE61" s="192"/>
    </row>
    <row r="62" spans="1:31" s="179" customFormat="1" ht="12.95" customHeight="1" x14ac:dyDescent="0.25">
      <c r="B62" s="235" t="str">
        <f t="shared" si="0"/>
        <v/>
      </c>
      <c r="C62" s="95"/>
      <c r="D62" s="96"/>
      <c r="E62" s="96" t="s">
        <v>142</v>
      </c>
      <c r="F62" s="96"/>
      <c r="G62" s="96"/>
      <c r="H62" s="96"/>
      <c r="I62" s="96"/>
      <c r="J62" s="208"/>
      <c r="K62" s="100"/>
      <c r="L62" s="108"/>
      <c r="M62" s="207"/>
      <c r="N62" s="168"/>
      <c r="O62" s="333"/>
      <c r="P62" s="328" t="s">
        <v>53</v>
      </c>
      <c r="Q62" s="308"/>
      <c r="R62" s="308"/>
      <c r="S62" s="308"/>
      <c r="T62" s="3" t="s">
        <v>5</v>
      </c>
      <c r="U62" s="3" t="s">
        <v>5</v>
      </c>
      <c r="V62" s="308"/>
      <c r="W62" s="308"/>
      <c r="X62" s="308"/>
      <c r="Y62" s="236"/>
      <c r="AC62" s="273"/>
      <c r="AD62" s="273"/>
      <c r="AE62" s="192"/>
    </row>
    <row r="63" spans="1:31" s="179" customFormat="1" ht="12.95" customHeight="1" x14ac:dyDescent="0.25">
      <c r="B63" s="235" t="str">
        <f t="shared" si="0"/>
        <v/>
      </c>
      <c r="C63" s="95"/>
      <c r="D63" s="96"/>
      <c r="E63" s="96" t="s">
        <v>143</v>
      </c>
      <c r="F63" s="96"/>
      <c r="G63" s="96"/>
      <c r="H63" s="96"/>
      <c r="I63" s="96"/>
      <c r="J63" s="100"/>
      <c r="K63" s="100"/>
      <c r="L63" s="108"/>
      <c r="M63" s="207"/>
      <c r="N63" s="166"/>
      <c r="O63" s="333"/>
      <c r="P63" s="308"/>
      <c r="Q63" s="325" t="s">
        <v>54</v>
      </c>
      <c r="R63" s="308"/>
      <c r="S63" s="325" t="s">
        <v>55</v>
      </c>
      <c r="T63" s="329" t="s">
        <v>56</v>
      </c>
      <c r="U63" s="329" t="s">
        <v>57</v>
      </c>
      <c r="V63" s="308" t="s">
        <v>58</v>
      </c>
      <c r="W63" s="308"/>
      <c r="X63" s="308"/>
      <c r="Y63" s="236"/>
      <c r="AC63" s="273"/>
      <c r="AD63" s="273"/>
      <c r="AE63" s="192"/>
    </row>
    <row r="64" spans="1:31" s="179" customFormat="1" ht="12.95" customHeight="1" x14ac:dyDescent="0.25">
      <c r="B64" s="235" t="str">
        <f>IF(C64&lt;&gt;"",3,"")</f>
        <v/>
      </c>
      <c r="C64" s="345"/>
      <c r="D64" s="96" t="s">
        <v>144</v>
      </c>
      <c r="E64" s="96"/>
      <c r="F64" s="96"/>
      <c r="G64" s="96"/>
      <c r="H64" s="96"/>
      <c r="I64" s="96"/>
      <c r="J64" s="100"/>
      <c r="K64" s="100"/>
      <c r="L64" s="108"/>
      <c r="M64" s="207">
        <v>3</v>
      </c>
      <c r="N64" s="166"/>
      <c r="O64" s="333"/>
      <c r="P64" s="3"/>
      <c r="Q64" s="3"/>
      <c r="R64" s="325" t="s">
        <v>59</v>
      </c>
      <c r="S64" s="290">
        <f>'SA BR INPUT'!H10</f>
        <v>0</v>
      </c>
      <c r="T64" s="3">
        <v>7</v>
      </c>
      <c r="U64" s="3" t="str">
        <f>IF(S64&lt;&gt;0,7,"")</f>
        <v/>
      </c>
      <c r="V64" s="308"/>
      <c r="W64" s="308"/>
      <c r="X64" s="308"/>
      <c r="Y64" s="236"/>
      <c r="AC64" s="273"/>
      <c r="AD64" s="270"/>
      <c r="AE64" s="192"/>
    </row>
    <row r="65" spans="2:31" s="179" customFormat="1" ht="12.95" customHeight="1" x14ac:dyDescent="0.25">
      <c r="B65" s="235" t="str">
        <f t="shared" si="0"/>
        <v/>
      </c>
      <c r="C65" s="95"/>
      <c r="D65" s="96"/>
      <c r="E65" s="96" t="s">
        <v>145</v>
      </c>
      <c r="F65" s="96"/>
      <c r="G65" s="96"/>
      <c r="H65" s="96"/>
      <c r="I65" s="96"/>
      <c r="J65" s="208"/>
      <c r="K65" s="100"/>
      <c r="L65" s="108"/>
      <c r="M65" s="207"/>
      <c r="N65" s="169"/>
      <c r="O65" s="333"/>
      <c r="P65" s="3"/>
      <c r="Q65" s="3"/>
      <c r="R65" s="325" t="s">
        <v>60</v>
      </c>
      <c r="S65" s="290">
        <f>'SA BR INPUT'!H11</f>
        <v>0</v>
      </c>
      <c r="T65" s="3">
        <v>3</v>
      </c>
      <c r="U65" s="3" t="str">
        <f>IF(S65&lt;&gt;0,3,"")</f>
        <v/>
      </c>
      <c r="V65" s="308"/>
      <c r="W65" s="308"/>
      <c r="X65" s="308"/>
      <c r="Y65" s="236"/>
      <c r="AC65" s="273"/>
      <c r="AD65" s="270"/>
      <c r="AE65" s="192"/>
    </row>
    <row r="66" spans="2:31" s="179" customFormat="1" ht="12.95" customHeight="1" x14ac:dyDescent="0.25">
      <c r="B66" s="235" t="str">
        <f t="shared" si="0"/>
        <v/>
      </c>
      <c r="C66" s="95"/>
      <c r="D66" s="96"/>
      <c r="E66" s="96" t="s">
        <v>146</v>
      </c>
      <c r="F66" s="96"/>
      <c r="G66" s="96"/>
      <c r="H66" s="96"/>
      <c r="I66" s="96"/>
      <c r="J66" s="100"/>
      <c r="K66" s="100"/>
      <c r="L66" s="108"/>
      <c r="M66" s="207"/>
      <c r="N66" s="170"/>
      <c r="O66" s="333"/>
      <c r="P66" s="3"/>
      <c r="Q66" s="3"/>
      <c r="R66" s="325" t="s">
        <v>61</v>
      </c>
      <c r="S66" s="290">
        <f>'SA BR INPUT'!H12</f>
        <v>0</v>
      </c>
      <c r="T66" s="3">
        <v>3</v>
      </c>
      <c r="U66" s="3" t="str">
        <f>IF(S66&lt;&gt;0,3,"")</f>
        <v/>
      </c>
      <c r="V66" s="308"/>
      <c r="W66" s="308"/>
      <c r="X66" s="308"/>
      <c r="Y66" s="236"/>
      <c r="AC66" s="275"/>
      <c r="AD66" s="273"/>
      <c r="AE66" s="192"/>
    </row>
    <row r="67" spans="2:31" s="179" customFormat="1" ht="12.95" customHeight="1" x14ac:dyDescent="0.25">
      <c r="B67" s="235" t="str">
        <f>IF(C67&lt;&gt;"",4,"")</f>
        <v/>
      </c>
      <c r="C67" s="345"/>
      <c r="D67" s="96" t="s">
        <v>147</v>
      </c>
      <c r="E67" s="96"/>
      <c r="F67" s="96"/>
      <c r="G67" s="96"/>
      <c r="H67" s="96"/>
      <c r="I67" s="96"/>
      <c r="J67" s="208"/>
      <c r="K67" s="100"/>
      <c r="L67" s="108"/>
      <c r="M67" s="207">
        <v>4</v>
      </c>
      <c r="N67" s="170"/>
      <c r="O67" s="333"/>
      <c r="P67" s="3"/>
      <c r="Q67" s="3"/>
      <c r="R67" s="325" t="s">
        <v>62</v>
      </c>
      <c r="S67" s="290">
        <f>'SA BR INPUT'!H13</f>
        <v>0</v>
      </c>
      <c r="T67" s="303">
        <v>2</v>
      </c>
      <c r="U67" s="303" t="str">
        <f>IF(S67&lt;&gt;0,2,"")</f>
        <v/>
      </c>
      <c r="V67" s="308"/>
      <c r="W67" s="308"/>
      <c r="X67" s="308"/>
      <c r="Y67" s="236"/>
      <c r="AC67" s="276"/>
      <c r="AD67" s="192"/>
      <c r="AE67" s="192"/>
    </row>
    <row r="68" spans="2:31" s="179" customFormat="1" ht="12.95" customHeight="1" thickBot="1" x14ac:dyDescent="0.3">
      <c r="B68" s="235" t="str">
        <f t="shared" si="0"/>
        <v/>
      </c>
      <c r="C68" s="95"/>
      <c r="D68" s="96"/>
      <c r="E68" s="96" t="s">
        <v>148</v>
      </c>
      <c r="F68" s="96"/>
      <c r="G68" s="96"/>
      <c r="H68" s="96"/>
      <c r="I68" s="96"/>
      <c r="J68" s="208"/>
      <c r="K68" s="100"/>
      <c r="L68" s="108"/>
      <c r="M68" s="207"/>
      <c r="N68" s="171"/>
      <c r="O68" s="333" t="s">
        <v>63</v>
      </c>
      <c r="P68" s="308"/>
      <c r="Q68" s="308"/>
      <c r="R68" s="308"/>
      <c r="S68" s="308"/>
      <c r="T68" s="3">
        <v>15</v>
      </c>
      <c r="U68" s="3">
        <f>SUM(U64:U67)</f>
        <v>0</v>
      </c>
      <c r="V68" s="308"/>
      <c r="W68" s="308"/>
      <c r="X68" s="308"/>
      <c r="Y68" s="236"/>
      <c r="AC68" s="276"/>
      <c r="AD68" s="192"/>
      <c r="AE68" s="192"/>
    </row>
    <row r="69" spans="2:31" s="179" customFormat="1" ht="12.95" customHeight="1" thickBot="1" x14ac:dyDescent="0.3">
      <c r="B69" s="235" t="str">
        <f t="shared" si="0"/>
        <v/>
      </c>
      <c r="C69" s="95"/>
      <c r="D69" s="96"/>
      <c r="E69" s="96" t="s">
        <v>149</v>
      </c>
      <c r="F69" s="96"/>
      <c r="G69" s="96"/>
      <c r="H69" s="96"/>
      <c r="I69" s="96"/>
      <c r="J69" s="100"/>
      <c r="K69" s="100"/>
      <c r="L69" s="108"/>
      <c r="M69" s="207"/>
      <c r="N69" s="166"/>
      <c r="O69" s="333"/>
      <c r="P69" s="308"/>
      <c r="Q69" s="308"/>
      <c r="R69" s="308"/>
      <c r="S69" s="308"/>
      <c r="T69" s="308"/>
      <c r="U69" s="322"/>
      <c r="V69" s="308"/>
      <c r="W69" s="325" t="s">
        <v>64</v>
      </c>
      <c r="X69" s="304">
        <f>U68</f>
        <v>0</v>
      </c>
      <c r="Y69" s="236"/>
      <c r="AC69" s="276"/>
      <c r="AD69" s="192"/>
      <c r="AE69" s="192"/>
    </row>
    <row r="70" spans="2:31" s="179" customFormat="1" ht="12.95" customHeight="1" thickBot="1" x14ac:dyDescent="0.3">
      <c r="B70" s="235" t="str">
        <f>IF(C70&lt;&gt;"",5,"")</f>
        <v/>
      </c>
      <c r="C70" s="345"/>
      <c r="D70" s="96" t="s">
        <v>150</v>
      </c>
      <c r="E70" s="96"/>
      <c r="F70" s="96"/>
      <c r="G70" s="96"/>
      <c r="H70" s="96"/>
      <c r="I70" s="96"/>
      <c r="J70" s="208"/>
      <c r="K70" s="100"/>
      <c r="L70" s="108"/>
      <c r="M70" s="207">
        <v>5</v>
      </c>
      <c r="N70" s="172"/>
      <c r="O70" s="333" t="s">
        <v>65</v>
      </c>
      <c r="P70" s="308"/>
      <c r="Q70" s="308"/>
      <c r="R70" s="308"/>
      <c r="S70" s="308"/>
      <c r="T70" s="308"/>
      <c r="U70" s="308"/>
      <c r="V70" s="308"/>
      <c r="W70" s="308"/>
      <c r="X70" s="308"/>
      <c r="Y70" s="236"/>
      <c r="AC70" s="276"/>
      <c r="AD70" s="192"/>
      <c r="AE70" s="192"/>
    </row>
    <row r="71" spans="2:31" s="179" customFormat="1" ht="12.95" customHeight="1" thickBot="1" x14ac:dyDescent="0.3">
      <c r="B71" s="235" t="str">
        <f t="shared" si="0"/>
        <v/>
      </c>
      <c r="C71" s="95"/>
      <c r="D71" s="96"/>
      <c r="E71" s="96" t="s">
        <v>151</v>
      </c>
      <c r="F71" s="96"/>
      <c r="G71" s="96"/>
      <c r="H71" s="96"/>
      <c r="I71" s="96"/>
      <c r="J71" s="208"/>
      <c r="K71" s="208"/>
      <c r="L71" s="108"/>
      <c r="M71" s="207"/>
      <c r="N71" s="173"/>
      <c r="O71" s="333" t="s">
        <v>66</v>
      </c>
      <c r="P71" s="308"/>
      <c r="Q71" s="308"/>
      <c r="R71" s="308"/>
      <c r="S71" s="308"/>
      <c r="T71" s="308"/>
      <c r="U71" s="322"/>
      <c r="V71" s="322"/>
      <c r="W71" s="325" t="s">
        <v>67</v>
      </c>
      <c r="X71" s="305">
        <f>SUM(X60,X69)</f>
        <v>0</v>
      </c>
      <c r="Y71" s="236"/>
    </row>
    <row r="72" spans="2:31" s="179" customFormat="1" ht="12.95" customHeight="1" thickBot="1" x14ac:dyDescent="0.3">
      <c r="B72" s="235" t="str">
        <f>IF(C72&lt;&gt;"",6,"")</f>
        <v/>
      </c>
      <c r="C72" s="345"/>
      <c r="D72" s="96" t="s">
        <v>152</v>
      </c>
      <c r="E72" s="96"/>
      <c r="F72" s="96"/>
      <c r="G72" s="96"/>
      <c r="H72" s="96"/>
      <c r="I72" s="96"/>
      <c r="J72" s="100"/>
      <c r="K72" s="100"/>
      <c r="L72" s="108"/>
      <c r="M72" s="207">
        <v>6</v>
      </c>
      <c r="N72" s="173"/>
      <c r="O72" s="336" t="s">
        <v>66</v>
      </c>
      <c r="P72" s="337"/>
      <c r="Q72" s="337"/>
      <c r="R72" s="337"/>
      <c r="S72" s="337"/>
      <c r="T72" s="337"/>
      <c r="U72" s="337"/>
      <c r="V72" s="337"/>
      <c r="W72" s="337"/>
      <c r="X72" s="337"/>
      <c r="Y72" s="338"/>
      <c r="AD72" s="192"/>
      <c r="AE72" s="192"/>
    </row>
    <row r="73" spans="2:31" s="179" customFormat="1" ht="12.95" customHeight="1" thickBot="1" x14ac:dyDescent="0.3">
      <c r="B73" s="235" t="str">
        <f>IF(C73&lt;&gt;"",7,"")</f>
        <v/>
      </c>
      <c r="C73" s="345"/>
      <c r="D73" s="96" t="s">
        <v>153</v>
      </c>
      <c r="E73" s="96"/>
      <c r="F73" s="96"/>
      <c r="G73" s="96"/>
      <c r="H73" s="96"/>
      <c r="I73" s="96"/>
      <c r="J73" s="100"/>
      <c r="K73" s="100"/>
      <c r="L73" s="108"/>
      <c r="M73" s="207">
        <v>7</v>
      </c>
      <c r="N73" s="173"/>
      <c r="AC73" s="276"/>
      <c r="AD73" s="192"/>
      <c r="AE73" s="192"/>
    </row>
    <row r="74" spans="2:31" s="179" customFormat="1" ht="12.95" customHeight="1" x14ac:dyDescent="0.25">
      <c r="B74" s="235" t="str">
        <f>IF(C74&lt;&gt;"",8,"")</f>
        <v/>
      </c>
      <c r="C74" s="345"/>
      <c r="D74" s="96" t="s">
        <v>154</v>
      </c>
      <c r="E74" s="96"/>
      <c r="F74" s="96"/>
      <c r="G74" s="96"/>
      <c r="H74" s="96"/>
      <c r="I74" s="96"/>
      <c r="J74" s="100"/>
      <c r="K74" s="100"/>
      <c r="L74" s="108"/>
      <c r="M74" s="207">
        <v>8</v>
      </c>
      <c r="N74" s="173"/>
      <c r="O74" s="339" t="s">
        <v>66</v>
      </c>
      <c r="P74" s="331"/>
      <c r="Q74" s="331"/>
      <c r="R74" s="331"/>
      <c r="S74" s="331"/>
      <c r="T74" s="331"/>
      <c r="U74" s="331"/>
      <c r="V74" s="331"/>
      <c r="W74" s="331"/>
      <c r="X74" s="331"/>
      <c r="Y74" s="332"/>
      <c r="Z74" s="277"/>
      <c r="AC74" s="276"/>
      <c r="AD74" s="192"/>
      <c r="AE74" s="192"/>
    </row>
    <row r="75" spans="2:31" s="179" customFormat="1" ht="12.95" customHeight="1" thickBot="1" x14ac:dyDescent="0.3">
      <c r="B75" s="204">
        <f>COUNT(B58:B74)</f>
        <v>0</v>
      </c>
      <c r="C75" s="96"/>
      <c r="D75" s="96"/>
      <c r="E75" s="96"/>
      <c r="F75" s="96"/>
      <c r="G75" s="96"/>
      <c r="H75" s="96"/>
      <c r="I75" s="100"/>
      <c r="J75" s="100"/>
      <c r="K75" s="93"/>
      <c r="L75" s="108"/>
      <c r="M75" s="209"/>
      <c r="N75" s="173"/>
      <c r="O75" s="340" t="s">
        <v>68</v>
      </c>
      <c r="P75" s="308"/>
      <c r="Q75" s="308"/>
      <c r="R75" s="308"/>
      <c r="S75" s="308"/>
      <c r="T75" s="308"/>
      <c r="U75" s="308"/>
      <c r="V75" s="308"/>
      <c r="W75" s="308"/>
      <c r="X75" s="308"/>
      <c r="Y75" s="236"/>
      <c r="AC75" s="276"/>
      <c r="AD75" s="192"/>
      <c r="AE75" s="192"/>
    </row>
    <row r="76" spans="2:31" s="179" customFormat="1" ht="12.95" customHeight="1" thickBot="1" x14ac:dyDescent="0.3">
      <c r="B76" s="197"/>
      <c r="C76" s="109"/>
      <c r="D76" s="96"/>
      <c r="E76" s="96"/>
      <c r="F76" s="109"/>
      <c r="G76" s="109"/>
      <c r="H76" s="108"/>
      <c r="I76" s="110" t="s">
        <v>155</v>
      </c>
      <c r="J76" s="111">
        <f>IF(B75&gt;1,0,SUM(B64:B74))</f>
        <v>0</v>
      </c>
      <c r="K76" s="100"/>
      <c r="L76" s="93"/>
      <c r="M76" s="209"/>
      <c r="N76" s="173"/>
      <c r="O76" s="333"/>
      <c r="P76" s="308" t="s">
        <v>69</v>
      </c>
      <c r="Q76" s="308"/>
      <c r="R76" s="308"/>
      <c r="S76" s="308"/>
      <c r="T76" s="308"/>
      <c r="U76" s="308"/>
      <c r="V76" s="308"/>
      <c r="W76" s="308"/>
      <c r="X76" s="308"/>
      <c r="Y76" s="236"/>
      <c r="AC76" s="276"/>
      <c r="AD76" s="192"/>
      <c r="AE76" s="192"/>
    </row>
    <row r="77" spans="2:31" s="179" customFormat="1" ht="12.95" customHeight="1" x14ac:dyDescent="0.25">
      <c r="B77" s="197"/>
      <c r="C77" s="96"/>
      <c r="D77" s="96"/>
      <c r="E77" s="96"/>
      <c r="F77" s="96"/>
      <c r="G77" s="96"/>
      <c r="H77" s="96"/>
      <c r="I77" s="96"/>
      <c r="J77" s="100"/>
      <c r="K77" s="100"/>
      <c r="L77" s="93"/>
      <c r="M77" s="209"/>
      <c r="N77" s="173"/>
      <c r="O77" s="333"/>
      <c r="P77" s="308" t="s">
        <v>70</v>
      </c>
      <c r="Q77" s="308"/>
      <c r="R77" s="308"/>
      <c r="S77" s="308"/>
      <c r="T77" s="308"/>
      <c r="U77" s="308"/>
      <c r="V77" s="308"/>
      <c r="W77" s="308"/>
      <c r="X77" s="308"/>
      <c r="Y77" s="236"/>
      <c r="AD77" s="192"/>
      <c r="AE77" s="192"/>
    </row>
    <row r="78" spans="2:31" s="179" customFormat="1" ht="12.95" customHeight="1" x14ac:dyDescent="0.25">
      <c r="B78" s="210"/>
      <c r="C78" s="96"/>
      <c r="D78" s="96"/>
      <c r="E78" s="96"/>
      <c r="F78" s="96"/>
      <c r="G78" s="96"/>
      <c r="H78" s="96"/>
      <c r="I78" s="96"/>
      <c r="J78" s="100"/>
      <c r="K78" s="100"/>
      <c r="L78" s="100"/>
      <c r="M78" s="196"/>
      <c r="N78" s="173"/>
      <c r="O78" s="335"/>
      <c r="P78" s="306"/>
      <c r="Q78" s="312"/>
      <c r="R78" s="312"/>
      <c r="S78" s="312"/>
      <c r="T78" s="312"/>
      <c r="U78" s="312"/>
      <c r="V78" s="312"/>
      <c r="W78" s="307"/>
      <c r="X78" s="308"/>
      <c r="Y78" s="236"/>
      <c r="AE78" s="192"/>
    </row>
    <row r="79" spans="2:31" s="179" customFormat="1" ht="12.95" customHeight="1" x14ac:dyDescent="0.25">
      <c r="B79" s="206" t="s">
        <v>271</v>
      </c>
      <c r="C79" s="148"/>
      <c r="D79" s="96"/>
      <c r="E79" s="96"/>
      <c r="F79" s="96"/>
      <c r="G79" s="96"/>
      <c r="H79" s="96"/>
      <c r="I79" s="96"/>
      <c r="J79" s="100"/>
      <c r="K79" s="100"/>
      <c r="L79" s="100"/>
      <c r="M79" s="194"/>
      <c r="N79" s="174"/>
      <c r="O79" s="335"/>
      <c r="P79" s="310"/>
      <c r="Q79" s="313"/>
      <c r="R79" s="313" t="s">
        <v>71</v>
      </c>
      <c r="S79" s="313"/>
      <c r="T79" s="313" t="s">
        <v>72</v>
      </c>
      <c r="U79" s="314"/>
      <c r="V79" s="313" t="s">
        <v>73</v>
      </c>
      <c r="W79" s="309"/>
      <c r="X79" s="308"/>
      <c r="Y79" s="236"/>
      <c r="AE79" s="192"/>
    </row>
    <row r="80" spans="2:31" s="179" customFormat="1" ht="12.95" customHeight="1" x14ac:dyDescent="0.25">
      <c r="B80" s="210"/>
      <c r="C80" s="96"/>
      <c r="D80" s="96"/>
      <c r="E80" s="96"/>
      <c r="F80" s="96"/>
      <c r="G80" s="96"/>
      <c r="H80" s="96"/>
      <c r="I80" s="96"/>
      <c r="J80" s="100"/>
      <c r="K80" s="100"/>
      <c r="L80" s="100"/>
      <c r="M80" s="194"/>
      <c r="N80" s="174"/>
      <c r="O80" s="335"/>
      <c r="P80" s="315"/>
      <c r="Q80" s="308"/>
      <c r="R80" s="3" t="s">
        <v>74</v>
      </c>
      <c r="S80" s="308"/>
      <c r="T80" s="3" t="s">
        <v>74</v>
      </c>
      <c r="U80" s="308"/>
      <c r="V80" s="3" t="s">
        <v>74</v>
      </c>
      <c r="W80" s="309"/>
      <c r="X80" s="308"/>
      <c r="Y80" s="236"/>
      <c r="Z80" s="278"/>
      <c r="AE80" s="192"/>
    </row>
    <row r="81" spans="1:31" s="179" customFormat="1" ht="12.95" customHeight="1" x14ac:dyDescent="0.25">
      <c r="B81" s="210"/>
      <c r="C81" s="96"/>
      <c r="D81" s="109"/>
      <c r="E81" s="107" t="s">
        <v>157</v>
      </c>
      <c r="F81" s="108"/>
      <c r="G81" s="108"/>
      <c r="H81" s="100"/>
      <c r="I81" s="100"/>
      <c r="J81" s="142"/>
      <c r="K81" s="100"/>
      <c r="L81" s="100"/>
      <c r="M81" s="194"/>
      <c r="N81" s="166"/>
      <c r="O81" s="335"/>
      <c r="P81" s="310" t="s">
        <v>75</v>
      </c>
      <c r="Q81" s="308"/>
      <c r="R81" s="308"/>
      <c r="S81" s="308"/>
      <c r="T81" s="308"/>
      <c r="U81" s="308"/>
      <c r="V81" s="308"/>
      <c r="W81" s="309"/>
      <c r="X81" s="308"/>
      <c r="Y81" s="236"/>
      <c r="AA81" s="270"/>
      <c r="AE81" s="192"/>
    </row>
    <row r="82" spans="1:31" s="179" customFormat="1" ht="12.95" customHeight="1" x14ac:dyDescent="0.25">
      <c r="B82" s="210"/>
      <c r="C82" s="96"/>
      <c r="D82" s="33" t="s">
        <v>186</v>
      </c>
      <c r="E82" s="346"/>
      <c r="F82" s="108"/>
      <c r="G82" s="114" t="s">
        <v>158</v>
      </c>
      <c r="H82" s="348" t="s">
        <v>286</v>
      </c>
      <c r="I82" s="108"/>
      <c r="J82" s="95" t="s">
        <v>159</v>
      </c>
      <c r="K82" s="114">
        <f>IF(OR(E82=0,E83=0),0,E82-E83)</f>
        <v>0</v>
      </c>
      <c r="L82" s="108"/>
      <c r="M82" s="194"/>
      <c r="N82" s="175"/>
      <c r="O82" s="335"/>
      <c r="P82" s="311"/>
      <c r="Q82" s="308" t="s">
        <v>76</v>
      </c>
      <c r="R82" s="290">
        <f>'SA BR INPUT'!L11</f>
        <v>0</v>
      </c>
      <c r="S82" s="3"/>
      <c r="T82" s="290">
        <f>'SA BR INPUT'!L12</f>
        <v>0</v>
      </c>
      <c r="U82" s="3"/>
      <c r="V82" s="290">
        <f>'SA BR INPUT'!L13</f>
        <v>0</v>
      </c>
      <c r="W82" s="309"/>
      <c r="X82" s="308"/>
      <c r="Y82" s="236"/>
      <c r="AA82" s="270"/>
      <c r="AD82" s="276"/>
      <c r="AE82" s="279"/>
    </row>
    <row r="83" spans="1:31" s="179" customFormat="1" ht="12.95" customHeight="1" x14ac:dyDescent="0.25">
      <c r="B83" s="210"/>
      <c r="C83" s="96"/>
      <c r="D83" s="33" t="s">
        <v>185</v>
      </c>
      <c r="E83" s="346"/>
      <c r="F83" s="108"/>
      <c r="G83" s="107" t="s">
        <v>156</v>
      </c>
      <c r="H83" s="348"/>
      <c r="I83" s="108"/>
      <c r="J83" s="115" t="s">
        <v>160</v>
      </c>
      <c r="K83" s="107">
        <f>IF(K82=0,0,K82/E82)</f>
        <v>0</v>
      </c>
      <c r="L83" s="108"/>
      <c r="M83" s="194"/>
      <c r="N83" s="173"/>
      <c r="O83" s="335"/>
      <c r="P83" s="310"/>
      <c r="Q83" s="308"/>
      <c r="R83" s="308"/>
      <c r="S83" s="308"/>
      <c r="T83" s="308"/>
      <c r="U83" s="308"/>
      <c r="V83" s="308"/>
      <c r="W83" s="309"/>
      <c r="X83" s="308"/>
      <c r="Y83" s="236"/>
      <c r="AD83" s="280"/>
    </row>
    <row r="84" spans="1:31" s="179" customFormat="1" ht="12.95" customHeight="1" x14ac:dyDescent="0.25">
      <c r="B84" s="210"/>
      <c r="C84" s="96"/>
      <c r="D84" s="96"/>
      <c r="E84" s="96"/>
      <c r="F84" s="108"/>
      <c r="G84" s="108"/>
      <c r="H84" s="96"/>
      <c r="I84" s="115"/>
      <c r="J84" s="107"/>
      <c r="K84" s="100"/>
      <c r="L84" s="100"/>
      <c r="M84" s="194"/>
      <c r="N84" s="173"/>
      <c r="O84" s="335"/>
      <c r="P84" s="317"/>
      <c r="Q84" s="318" t="s">
        <v>77</v>
      </c>
      <c r="R84" s="319" t="s">
        <v>78</v>
      </c>
      <c r="S84" s="303"/>
      <c r="T84" s="319" t="s">
        <v>262</v>
      </c>
      <c r="U84" s="303"/>
      <c r="V84" s="319" t="s">
        <v>263</v>
      </c>
      <c r="W84" s="320"/>
      <c r="X84" s="308"/>
      <c r="Y84" s="236"/>
    </row>
    <row r="85" spans="1:31" s="179" customFormat="1" ht="12.95" customHeight="1" x14ac:dyDescent="0.25">
      <c r="B85" s="210"/>
      <c r="C85" s="96"/>
      <c r="D85" s="96" t="s">
        <v>161</v>
      </c>
      <c r="E85" s="96" t="s">
        <v>268</v>
      </c>
      <c r="F85" s="100"/>
      <c r="G85" s="96"/>
      <c r="H85" s="96"/>
      <c r="I85" s="108"/>
      <c r="J85" s="138" t="s">
        <v>157</v>
      </c>
      <c r="K85" s="146">
        <f>K83*100</f>
        <v>0</v>
      </c>
      <c r="L85" s="147" t="s">
        <v>270</v>
      </c>
      <c r="M85" s="211"/>
      <c r="N85" s="173"/>
      <c r="O85" s="335"/>
      <c r="P85" s="308" t="s">
        <v>79</v>
      </c>
      <c r="Q85" s="308"/>
      <c r="R85" s="308"/>
      <c r="S85" s="308"/>
      <c r="T85" s="308"/>
      <c r="U85" s="308"/>
      <c r="V85" s="308"/>
      <c r="W85" s="308"/>
      <c r="X85" s="308"/>
      <c r="Y85" s="236"/>
    </row>
    <row r="86" spans="1:31" s="179" customFormat="1" ht="12.95" customHeight="1" x14ac:dyDescent="0.25">
      <c r="B86" s="210"/>
      <c r="C86" s="96"/>
      <c r="D86" s="96"/>
      <c r="E86" s="96" t="s">
        <v>163</v>
      </c>
      <c r="F86" s="148"/>
      <c r="G86" s="96"/>
      <c r="H86" s="96"/>
      <c r="I86" s="96"/>
      <c r="J86" s="100"/>
      <c r="K86" s="100"/>
      <c r="L86" s="100"/>
      <c r="M86" s="209"/>
      <c r="N86" s="173"/>
      <c r="O86" s="335"/>
      <c r="P86" s="308"/>
      <c r="Q86" s="3" t="s">
        <v>80</v>
      </c>
      <c r="R86" s="316">
        <f>R82*3</f>
        <v>0</v>
      </c>
      <c r="S86" s="3" t="s">
        <v>81</v>
      </c>
      <c r="T86" s="316">
        <f>T82*6</f>
        <v>0</v>
      </c>
      <c r="U86" s="3" t="s">
        <v>81</v>
      </c>
      <c r="V86" s="316">
        <f>V82*15</f>
        <v>0</v>
      </c>
      <c r="W86" s="3" t="s">
        <v>80</v>
      </c>
      <c r="X86" s="321">
        <f>SUM(R86,T86,V86)</f>
        <v>0</v>
      </c>
      <c r="Y86" s="236"/>
      <c r="AD86" s="276"/>
      <c r="AE86" s="278"/>
    </row>
    <row r="87" spans="1:31" s="179" customFormat="1" ht="12.95" customHeight="1" x14ac:dyDescent="0.25">
      <c r="B87" s="210"/>
      <c r="C87" s="96"/>
      <c r="D87" s="96"/>
      <c r="E87" s="96" t="s">
        <v>164</v>
      </c>
      <c r="F87" s="148"/>
      <c r="G87" s="96"/>
      <c r="H87" s="96"/>
      <c r="I87" s="96"/>
      <c r="J87" s="100"/>
      <c r="K87" s="100"/>
      <c r="L87" s="100"/>
      <c r="M87" s="209"/>
      <c r="N87" s="173"/>
      <c r="O87" s="333"/>
      <c r="P87" s="308"/>
      <c r="Q87" s="308"/>
      <c r="R87" s="308"/>
      <c r="S87" s="308"/>
      <c r="T87" s="308"/>
      <c r="U87" s="308"/>
      <c r="V87" s="308"/>
      <c r="W87" s="322"/>
      <c r="X87" s="3" t="s">
        <v>82</v>
      </c>
      <c r="Y87" s="236"/>
      <c r="AD87" s="276"/>
      <c r="AE87" s="278"/>
    </row>
    <row r="88" spans="1:31" s="179" customFormat="1" ht="12.95" customHeight="1" x14ac:dyDescent="0.25">
      <c r="B88" s="210"/>
      <c r="C88" s="96"/>
      <c r="D88" s="96"/>
      <c r="E88" s="96"/>
      <c r="F88" s="96"/>
      <c r="G88" s="96"/>
      <c r="H88" s="96"/>
      <c r="I88" s="96"/>
      <c r="J88" s="100"/>
      <c r="K88" s="100"/>
      <c r="L88" s="100"/>
      <c r="M88" s="209"/>
      <c r="N88" s="173"/>
      <c r="O88" s="333"/>
      <c r="P88" s="308"/>
      <c r="Q88" s="308"/>
      <c r="R88" s="308"/>
      <c r="S88" s="308"/>
      <c r="T88" s="308"/>
      <c r="U88" s="308"/>
      <c r="V88" s="308"/>
      <c r="W88" s="308"/>
      <c r="X88" s="308"/>
      <c r="Y88" s="236"/>
      <c r="AD88" s="276"/>
      <c r="AE88" s="278"/>
    </row>
    <row r="89" spans="1:31" s="179" customFormat="1" ht="12.95" customHeight="1" x14ac:dyDescent="0.25">
      <c r="B89" s="210"/>
      <c r="C89" s="96"/>
      <c r="D89" s="96"/>
      <c r="E89" s="96"/>
      <c r="F89" s="96"/>
      <c r="G89" s="96"/>
      <c r="H89" s="96"/>
      <c r="I89" s="96"/>
      <c r="J89" s="100"/>
      <c r="K89" s="100"/>
      <c r="L89" s="100"/>
      <c r="M89" s="209"/>
      <c r="N89" s="173"/>
      <c r="O89" s="333"/>
      <c r="P89" s="308"/>
      <c r="Q89" s="308"/>
      <c r="R89" s="308"/>
      <c r="S89" s="308"/>
      <c r="T89" s="308"/>
      <c r="U89" s="308"/>
      <c r="V89" s="308"/>
      <c r="W89" s="308"/>
      <c r="X89" s="308"/>
      <c r="Y89" s="236"/>
    </row>
    <row r="90" spans="1:31" s="179" customFormat="1" ht="12.95" customHeight="1" x14ac:dyDescent="0.25">
      <c r="B90" s="210"/>
      <c r="C90" s="150" t="s">
        <v>162</v>
      </c>
      <c r="D90" s="117">
        <v>0</v>
      </c>
      <c r="E90" s="117">
        <v>25</v>
      </c>
      <c r="F90" s="117">
        <v>37.5</v>
      </c>
      <c r="G90" s="117">
        <v>50</v>
      </c>
      <c r="H90" s="117">
        <v>62.5</v>
      </c>
      <c r="I90" s="117">
        <v>75</v>
      </c>
      <c r="J90" s="117">
        <v>87.5</v>
      </c>
      <c r="K90" s="116">
        <v>100</v>
      </c>
      <c r="L90" s="100"/>
      <c r="M90" s="209"/>
      <c r="N90" s="173"/>
      <c r="O90" s="335"/>
      <c r="P90" s="308"/>
      <c r="Q90" s="308"/>
      <c r="R90" s="308" t="s">
        <v>83</v>
      </c>
      <c r="S90" s="308"/>
      <c r="T90" s="308"/>
      <c r="U90" s="308"/>
      <c r="V90" s="308"/>
      <c r="W90" s="308"/>
      <c r="X90" s="308"/>
      <c r="Y90" s="236"/>
    </row>
    <row r="91" spans="1:31" s="179" customFormat="1" ht="12.95" customHeight="1" x14ac:dyDescent="0.25">
      <c r="B91" s="210"/>
      <c r="C91" s="151"/>
      <c r="D91" s="118"/>
      <c r="E91" s="118"/>
      <c r="F91" s="118"/>
      <c r="G91" s="118"/>
      <c r="H91" s="118"/>
      <c r="I91" s="118"/>
      <c r="J91" s="118"/>
      <c r="K91" s="119"/>
      <c r="L91" s="100"/>
      <c r="M91" s="209"/>
      <c r="N91" s="173"/>
      <c r="O91" s="335"/>
      <c r="P91" s="308"/>
      <c r="Q91" s="308"/>
      <c r="R91" s="308"/>
      <c r="S91" s="308"/>
      <c r="T91" s="308"/>
      <c r="U91" s="308"/>
      <c r="V91" s="308"/>
      <c r="W91" s="308"/>
      <c r="X91" s="308"/>
      <c r="Y91" s="236"/>
    </row>
    <row r="92" spans="1:31" s="179" customFormat="1" ht="12.95" customHeight="1" x14ac:dyDescent="0.25">
      <c r="B92" s="210"/>
      <c r="C92" s="152"/>
      <c r="D92" s="95"/>
      <c r="E92" s="95"/>
      <c r="F92" s="95"/>
      <c r="G92" s="95"/>
      <c r="H92" s="95"/>
      <c r="I92" s="95"/>
      <c r="J92" s="95"/>
      <c r="K92" s="120"/>
      <c r="L92" s="100"/>
      <c r="M92" s="209"/>
      <c r="N92" s="173"/>
      <c r="O92" s="335"/>
      <c r="P92" s="308" t="s">
        <v>84</v>
      </c>
      <c r="Q92" s="308"/>
      <c r="R92" s="3">
        <v>0.01</v>
      </c>
      <c r="S92" s="3">
        <v>0.02</v>
      </c>
      <c r="T92" s="3">
        <v>0.04</v>
      </c>
      <c r="U92" s="3">
        <v>0.06</v>
      </c>
      <c r="V92" s="3">
        <v>0.08</v>
      </c>
      <c r="W92" s="3">
        <v>0.1</v>
      </c>
      <c r="X92" s="308"/>
      <c r="Y92" s="236"/>
      <c r="AE92" s="192"/>
    </row>
    <row r="93" spans="1:31" s="179" customFormat="1" ht="12.95" customHeight="1" x14ac:dyDescent="0.25">
      <c r="B93" s="210"/>
      <c r="C93" s="151" t="s">
        <v>35</v>
      </c>
      <c r="D93" s="118">
        <v>0</v>
      </c>
      <c r="E93" s="118">
        <v>4</v>
      </c>
      <c r="F93" s="118">
        <v>6</v>
      </c>
      <c r="G93" s="118">
        <v>8</v>
      </c>
      <c r="H93" s="118">
        <v>10</v>
      </c>
      <c r="I93" s="118">
        <v>12</v>
      </c>
      <c r="J93" s="118">
        <v>14</v>
      </c>
      <c r="K93" s="119">
        <v>16</v>
      </c>
      <c r="L93" s="100"/>
      <c r="M93" s="209"/>
      <c r="N93" s="173"/>
      <c r="O93" s="335"/>
      <c r="P93" s="308" t="s">
        <v>85</v>
      </c>
      <c r="Q93" s="308"/>
      <c r="R93" s="308"/>
      <c r="S93" s="308"/>
      <c r="T93" s="308"/>
      <c r="U93" s="308"/>
      <c r="V93" s="308"/>
      <c r="W93" s="308"/>
      <c r="X93" s="308"/>
      <c r="Y93" s="236"/>
      <c r="AE93" s="192"/>
    </row>
    <row r="94" spans="1:31" s="179" customFormat="1" ht="12.95" customHeight="1" thickBot="1" x14ac:dyDescent="0.3">
      <c r="B94" s="210"/>
      <c r="C94" s="96"/>
      <c r="D94" s="96"/>
      <c r="E94" s="96"/>
      <c r="F94" s="96"/>
      <c r="G94" s="96"/>
      <c r="H94" s="96"/>
      <c r="I94" s="96"/>
      <c r="J94" s="100"/>
      <c r="K94" s="100"/>
      <c r="L94" s="100"/>
      <c r="M94" s="209"/>
      <c r="N94" s="168"/>
      <c r="O94" s="335"/>
      <c r="P94" s="308" t="s">
        <v>86</v>
      </c>
      <c r="Q94" s="308"/>
      <c r="R94" s="3">
        <v>0</v>
      </c>
      <c r="S94" s="3">
        <v>1</v>
      </c>
      <c r="T94" s="3">
        <v>2</v>
      </c>
      <c r="U94" s="3">
        <v>3</v>
      </c>
      <c r="V94" s="3">
        <v>4</v>
      </c>
      <c r="W94" s="3">
        <v>5</v>
      </c>
      <c r="X94" s="308"/>
      <c r="Y94" s="236"/>
      <c r="AE94" s="192"/>
    </row>
    <row r="95" spans="1:31" s="179" customFormat="1" ht="12.95" customHeight="1" thickBot="1" x14ac:dyDescent="0.4">
      <c r="B95" s="210"/>
      <c r="C95" s="96" t="s">
        <v>269</v>
      </c>
      <c r="D95" s="144"/>
      <c r="E95" s="144"/>
      <c r="F95" s="108"/>
      <c r="G95" s="108"/>
      <c r="H95" s="110" t="s">
        <v>272</v>
      </c>
      <c r="I95" s="111">
        <f>ROUNDUP(K85*0.16,0)</f>
        <v>0</v>
      </c>
      <c r="J95" s="145"/>
      <c r="K95" s="100"/>
      <c r="L95" s="100"/>
      <c r="M95" s="209"/>
      <c r="N95" s="168"/>
      <c r="O95" s="335"/>
      <c r="P95" s="308" t="s">
        <v>85</v>
      </c>
      <c r="Q95" s="308"/>
      <c r="R95" s="323"/>
      <c r="S95" s="323"/>
      <c r="T95" s="323"/>
      <c r="U95" s="323"/>
      <c r="V95" s="323"/>
      <c r="W95" s="323"/>
      <c r="X95" s="308"/>
      <c r="Y95" s="236"/>
      <c r="AE95" s="192"/>
    </row>
    <row r="96" spans="1:31" s="179" customFormat="1" ht="12.95" customHeight="1" x14ac:dyDescent="0.25">
      <c r="A96" s="178"/>
      <c r="B96" s="210"/>
      <c r="C96" s="96"/>
      <c r="D96" s="148"/>
      <c r="E96" s="255"/>
      <c r="F96" s="255"/>
      <c r="G96" s="255"/>
      <c r="H96" s="255"/>
      <c r="I96" s="255"/>
      <c r="J96" s="212"/>
      <c r="K96" s="100"/>
      <c r="L96" s="100"/>
      <c r="M96" s="209"/>
      <c r="N96" s="168"/>
      <c r="O96" s="335"/>
      <c r="P96" s="308" t="s">
        <v>87</v>
      </c>
      <c r="Q96" s="308"/>
      <c r="R96" s="3">
        <v>0</v>
      </c>
      <c r="S96" s="3">
        <v>2</v>
      </c>
      <c r="T96" s="3">
        <v>4</v>
      </c>
      <c r="U96" s="3">
        <v>6</v>
      </c>
      <c r="V96" s="3">
        <v>8</v>
      </c>
      <c r="W96" s="3">
        <v>10</v>
      </c>
      <c r="X96" s="308"/>
      <c r="Y96" s="236"/>
      <c r="AE96" s="192"/>
    </row>
    <row r="97" spans="1:54" s="179" customFormat="1" ht="12.95" customHeight="1" thickBot="1" x14ac:dyDescent="0.3">
      <c r="A97" s="178"/>
      <c r="B97" s="197"/>
      <c r="C97" s="96"/>
      <c r="D97" s="96"/>
      <c r="E97" s="96"/>
      <c r="F97" s="96"/>
      <c r="G97" s="96"/>
      <c r="H97" s="96"/>
      <c r="I97" s="96"/>
      <c r="J97" s="100"/>
      <c r="K97" s="100"/>
      <c r="L97" s="100"/>
      <c r="M97" s="213"/>
      <c r="N97" s="168"/>
      <c r="O97" s="333"/>
      <c r="P97" s="308"/>
      <c r="Q97" s="308" t="s">
        <v>6</v>
      </c>
      <c r="R97" s="308"/>
      <c r="S97" s="308"/>
      <c r="T97" s="308"/>
      <c r="U97" s="308"/>
      <c r="V97" s="308"/>
      <c r="W97" s="308"/>
      <c r="X97" s="308"/>
      <c r="Y97" s="236"/>
      <c r="AE97" s="192"/>
    </row>
    <row r="98" spans="1:54" s="179" customFormat="1" ht="12.95" customHeight="1" thickBot="1" x14ac:dyDescent="0.3">
      <c r="A98" s="178"/>
      <c r="B98" s="214"/>
      <c r="C98" s="109"/>
      <c r="D98" s="148"/>
      <c r="E98" s="109"/>
      <c r="F98" s="148"/>
      <c r="G98" s="148"/>
      <c r="H98" s="243" t="s">
        <v>273</v>
      </c>
      <c r="I98" s="111">
        <f>SUM(K38,K54,J76,I95)</f>
        <v>0</v>
      </c>
      <c r="J98" s="100"/>
      <c r="K98" s="100"/>
      <c r="L98" s="100"/>
      <c r="M98" s="213"/>
      <c r="N98" s="168"/>
      <c r="O98" s="333" t="s">
        <v>6</v>
      </c>
      <c r="P98" s="324"/>
      <c r="Q98" s="308"/>
      <c r="R98" s="308"/>
      <c r="S98" s="308"/>
      <c r="T98" s="308"/>
      <c r="U98" s="308"/>
      <c r="V98" s="308"/>
      <c r="W98" s="308"/>
      <c r="X98" s="308"/>
      <c r="Y98" s="236"/>
      <c r="AE98" s="192"/>
    </row>
    <row r="99" spans="1:54" s="179" customFormat="1" ht="12.95" customHeight="1" thickBot="1" x14ac:dyDescent="0.3">
      <c r="A99" s="178"/>
      <c r="B99" s="262"/>
      <c r="C99" s="263"/>
      <c r="D99" s="264"/>
      <c r="E99" s="263"/>
      <c r="F99" s="264"/>
      <c r="G99" s="264"/>
      <c r="H99" s="265"/>
      <c r="I99" s="266"/>
      <c r="J99" s="267"/>
      <c r="K99" s="267"/>
      <c r="L99" s="267"/>
      <c r="M99" s="268"/>
      <c r="N99" s="176"/>
      <c r="O99" s="333"/>
      <c r="P99" s="308" t="s">
        <v>88</v>
      </c>
      <c r="Q99" s="308"/>
      <c r="R99" s="308" t="s">
        <v>89</v>
      </c>
      <c r="S99" s="308"/>
      <c r="T99" s="308"/>
      <c r="U99" s="325">
        <f>X86</f>
        <v>0</v>
      </c>
      <c r="V99" s="326">
        <f>T49</f>
        <v>0</v>
      </c>
      <c r="W99" s="3" t="s">
        <v>80</v>
      </c>
      <c r="X99" s="316">
        <f>IF(T49&lt;&gt;0,X86/T49,0)</f>
        <v>0</v>
      </c>
      <c r="Y99" s="236"/>
      <c r="AE99" s="192"/>
    </row>
    <row r="100" spans="1:54" s="179" customFormat="1" ht="12.95" customHeight="1" thickBot="1" x14ac:dyDescent="0.3">
      <c r="A100" s="178"/>
      <c r="B100" s="269" t="s">
        <v>6</v>
      </c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176"/>
      <c r="O100" s="333"/>
      <c r="P100" s="308"/>
      <c r="Q100" s="308"/>
      <c r="R100" s="308"/>
      <c r="S100" s="308"/>
      <c r="T100" s="308"/>
      <c r="U100" s="308"/>
      <c r="V100" s="308"/>
      <c r="W100" s="308"/>
      <c r="X100" s="308"/>
      <c r="Y100" s="236"/>
      <c r="AE100" s="192"/>
    </row>
    <row r="101" spans="1:54" s="179" customFormat="1" ht="12.95" customHeight="1" thickBot="1" x14ac:dyDescent="0.3">
      <c r="A101" s="178"/>
      <c r="B101" s="259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1"/>
      <c r="N101" s="177"/>
      <c r="O101" s="333"/>
      <c r="P101" s="308"/>
      <c r="Q101" s="308"/>
      <c r="R101" s="308"/>
      <c r="S101" s="308"/>
      <c r="T101" s="322"/>
      <c r="U101" s="308"/>
      <c r="V101" s="308"/>
      <c r="W101" s="325" t="s">
        <v>90</v>
      </c>
      <c r="X101" s="344">
        <f>IF(X99*50&gt;5,5,X99*50)</f>
        <v>0</v>
      </c>
      <c r="Y101" s="236"/>
      <c r="AE101" s="192"/>
    </row>
    <row r="102" spans="1:54" s="179" customFormat="1" ht="12.95" customHeight="1" thickBot="1" x14ac:dyDescent="0.3">
      <c r="A102" s="178"/>
      <c r="B102" s="195" t="s">
        <v>288</v>
      </c>
      <c r="C102" s="100"/>
      <c r="D102" s="100"/>
      <c r="E102" s="100"/>
      <c r="F102" s="100"/>
      <c r="G102" s="100"/>
      <c r="H102" s="100"/>
      <c r="I102" s="100"/>
      <c r="J102" s="100"/>
      <c r="K102" s="102"/>
      <c r="L102" s="102"/>
      <c r="M102" s="215"/>
      <c r="N102" s="177"/>
      <c r="O102" s="336"/>
      <c r="P102" s="337"/>
      <c r="Q102" s="337"/>
      <c r="R102" s="337"/>
      <c r="S102" s="337"/>
      <c r="T102" s="341"/>
      <c r="U102" s="337"/>
      <c r="V102" s="337"/>
      <c r="W102" s="342"/>
      <c r="X102" s="343"/>
      <c r="Y102" s="338"/>
      <c r="Z102" s="178"/>
      <c r="AA102" s="281"/>
      <c r="AE102" s="192"/>
    </row>
    <row r="103" spans="1:54" s="178" customFormat="1" ht="12.95" customHeight="1" x14ac:dyDescent="0.25">
      <c r="B103" s="193"/>
      <c r="C103" s="92"/>
      <c r="D103" s="92"/>
      <c r="E103" s="92"/>
      <c r="F103" s="92"/>
      <c r="G103" s="92"/>
      <c r="H103" s="92"/>
      <c r="I103" s="92"/>
      <c r="J103" s="92"/>
      <c r="K103" s="102"/>
      <c r="L103" s="102"/>
      <c r="M103" s="215"/>
      <c r="N103" s="177"/>
      <c r="O103" s="166"/>
      <c r="P103" s="166"/>
      <c r="Q103" s="166"/>
      <c r="R103" s="184"/>
      <c r="S103" s="165"/>
      <c r="T103" s="165"/>
      <c r="U103" s="166"/>
      <c r="V103" s="166"/>
      <c r="W103" s="166"/>
      <c r="X103" s="168"/>
      <c r="Y103" s="168"/>
      <c r="AA103" s="179"/>
      <c r="AB103" s="179"/>
      <c r="AC103" s="179"/>
      <c r="AD103" s="179"/>
      <c r="AE103" s="192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</row>
    <row r="104" spans="1:54" s="178" customFormat="1" ht="12.95" customHeight="1" x14ac:dyDescent="0.25">
      <c r="B104" s="193"/>
      <c r="C104" s="92"/>
      <c r="D104" s="92"/>
      <c r="E104" s="92"/>
      <c r="F104" s="92"/>
      <c r="G104" s="92"/>
      <c r="H104" s="92"/>
      <c r="I104" s="94"/>
      <c r="J104" s="121"/>
      <c r="K104" s="102"/>
      <c r="L104" s="102"/>
      <c r="M104" s="216"/>
      <c r="N104" s="177"/>
      <c r="O104" s="171"/>
      <c r="P104" s="171"/>
      <c r="Q104" s="167"/>
      <c r="R104" s="167"/>
      <c r="S104" s="167"/>
      <c r="T104" s="167"/>
      <c r="U104" s="166"/>
      <c r="V104" s="166"/>
      <c r="W104" s="166"/>
      <c r="X104" s="168"/>
      <c r="Y104" s="168"/>
      <c r="AA104" s="179"/>
      <c r="AB104" s="179"/>
      <c r="AC104" s="179"/>
      <c r="AD104" s="179"/>
      <c r="AE104" s="192"/>
    </row>
    <row r="105" spans="1:54" s="178" customFormat="1" ht="12.95" customHeight="1" x14ac:dyDescent="0.25">
      <c r="B105" s="206" t="s">
        <v>165</v>
      </c>
      <c r="C105" s="92"/>
      <c r="D105" s="92"/>
      <c r="E105" s="92"/>
      <c r="F105" s="92"/>
      <c r="G105" s="96" t="s">
        <v>276</v>
      </c>
      <c r="H105" s="92"/>
      <c r="I105" s="92"/>
      <c r="J105" s="92"/>
      <c r="K105" s="102"/>
      <c r="L105" s="102"/>
      <c r="M105" s="216"/>
      <c r="N105" s="177"/>
      <c r="O105" s="165"/>
      <c r="P105" s="166"/>
      <c r="Q105" s="166"/>
      <c r="R105" s="166"/>
      <c r="S105" s="166"/>
      <c r="T105" s="166"/>
      <c r="U105" s="166"/>
      <c r="V105" s="166"/>
      <c r="W105" s="166"/>
      <c r="X105" s="168"/>
      <c r="Y105" s="168"/>
    </row>
    <row r="106" spans="1:54" s="178" customFormat="1" ht="12.95" customHeight="1" x14ac:dyDescent="0.25">
      <c r="B106" s="193"/>
      <c r="C106" s="92"/>
      <c r="D106" s="53"/>
      <c r="E106" s="217"/>
      <c r="F106" s="53"/>
      <c r="G106" s="92"/>
      <c r="H106" s="92"/>
      <c r="I106" s="92"/>
      <c r="J106" s="92"/>
      <c r="K106" s="102"/>
      <c r="L106" s="102"/>
      <c r="M106" s="216"/>
      <c r="O106" s="173"/>
      <c r="P106" s="173"/>
      <c r="Q106" s="173"/>
      <c r="R106" s="173"/>
      <c r="S106" s="173"/>
      <c r="T106" s="173"/>
      <c r="U106" s="185"/>
      <c r="V106" s="166"/>
      <c r="W106" s="165"/>
      <c r="X106" s="168"/>
      <c r="Y106" s="168"/>
    </row>
    <row r="107" spans="1:54" s="178" customFormat="1" ht="12.95" customHeight="1" x14ac:dyDescent="0.25">
      <c r="B107" s="193"/>
      <c r="C107" s="92"/>
      <c r="D107" s="153"/>
      <c r="E107" s="8" t="s">
        <v>191</v>
      </c>
      <c r="F107" s="92"/>
      <c r="G107" s="154"/>
      <c r="H107" s="148"/>
      <c r="I107" s="148"/>
      <c r="J107" s="92"/>
      <c r="K107" s="102"/>
      <c r="L107" s="102"/>
      <c r="M107" s="216"/>
      <c r="O107" s="173"/>
      <c r="P107" s="173"/>
      <c r="Q107" s="173"/>
      <c r="R107" s="173"/>
      <c r="S107" s="173"/>
      <c r="T107" s="173"/>
      <c r="U107" s="185"/>
      <c r="V107" s="166"/>
      <c r="W107" s="165"/>
      <c r="X107" s="168"/>
      <c r="Y107" s="168"/>
    </row>
    <row r="108" spans="1:54" s="178" customFormat="1" ht="12.95" customHeight="1" x14ac:dyDescent="0.25">
      <c r="B108" s="193"/>
      <c r="C108" s="92"/>
      <c r="D108" s="92"/>
      <c r="E108" s="92"/>
      <c r="F108" s="92"/>
      <c r="G108" s="92"/>
      <c r="H108" s="92"/>
      <c r="I108" s="92"/>
      <c r="J108" s="92"/>
      <c r="K108" s="102"/>
      <c r="L108" s="102"/>
      <c r="M108" s="216"/>
      <c r="O108" s="173"/>
      <c r="P108" s="173"/>
      <c r="Q108" s="173"/>
      <c r="R108" s="173"/>
      <c r="S108" s="173"/>
      <c r="T108" s="173"/>
      <c r="U108" s="185"/>
      <c r="V108" s="166"/>
      <c r="W108" s="165"/>
      <c r="X108" s="168"/>
      <c r="Y108" s="168"/>
    </row>
    <row r="109" spans="1:54" s="178" customFormat="1" ht="12.95" customHeight="1" x14ac:dyDescent="0.25">
      <c r="B109" s="193"/>
      <c r="C109" s="122" t="s">
        <v>95</v>
      </c>
      <c r="D109" s="123" t="s">
        <v>96</v>
      </c>
      <c r="E109" s="123" t="s">
        <v>97</v>
      </c>
      <c r="F109" s="123" t="s">
        <v>98</v>
      </c>
      <c r="G109" s="123" t="s">
        <v>99</v>
      </c>
      <c r="H109" s="124" t="s">
        <v>166</v>
      </c>
      <c r="I109" s="93"/>
      <c r="J109" s="100"/>
      <c r="K109" s="98" t="s">
        <v>167</v>
      </c>
      <c r="L109" s="149">
        <f>'SA BR INPUT'!D107</f>
        <v>0</v>
      </c>
      <c r="M109" s="213"/>
      <c r="N109" s="179"/>
      <c r="O109" s="173"/>
      <c r="P109" s="173"/>
      <c r="Q109" s="173"/>
      <c r="R109" s="173"/>
      <c r="S109" s="173"/>
      <c r="T109" s="173"/>
      <c r="U109" s="185"/>
      <c r="V109" s="166"/>
      <c r="W109" s="165"/>
      <c r="X109" s="168"/>
      <c r="Y109" s="168"/>
    </row>
    <row r="110" spans="1:54" s="178" customFormat="1" ht="12.95" customHeight="1" x14ac:dyDescent="0.25">
      <c r="B110" s="193"/>
      <c r="C110" s="125"/>
      <c r="D110" s="126"/>
      <c r="E110" s="126"/>
      <c r="F110" s="126"/>
      <c r="G110" s="126"/>
      <c r="H110" s="127"/>
      <c r="I110" s="93"/>
      <c r="J110" s="100"/>
      <c r="K110" s="98" t="s">
        <v>95</v>
      </c>
      <c r="L110" s="99">
        <f>IF(L109=0,0,(16.5-L109))</f>
        <v>0</v>
      </c>
      <c r="M110" s="213"/>
      <c r="N110" s="179"/>
      <c r="O110" s="173"/>
      <c r="P110" s="173"/>
      <c r="Q110" s="173"/>
      <c r="R110" s="173"/>
      <c r="S110" s="173"/>
      <c r="T110" s="185"/>
      <c r="U110" s="165"/>
      <c r="V110" s="168"/>
      <c r="W110" s="168"/>
    </row>
    <row r="111" spans="1:54" s="178" customFormat="1" ht="12.95" customHeight="1" x14ac:dyDescent="0.25">
      <c r="B111" s="193"/>
      <c r="C111" s="128"/>
      <c r="D111" s="93"/>
      <c r="E111" s="93"/>
      <c r="F111" s="93"/>
      <c r="G111" s="93"/>
      <c r="H111" s="129"/>
      <c r="I111" s="93"/>
      <c r="J111" s="92"/>
      <c r="K111" s="92"/>
      <c r="L111" s="92"/>
      <c r="M111" s="213"/>
      <c r="N111" s="179"/>
      <c r="O111" s="173"/>
      <c r="P111" s="173"/>
      <c r="Q111" s="173"/>
      <c r="R111" s="173"/>
      <c r="S111" s="173"/>
      <c r="T111" s="185"/>
      <c r="U111" s="165"/>
      <c r="V111" s="168"/>
      <c r="W111" s="168"/>
    </row>
    <row r="112" spans="1:54" s="178" customFormat="1" ht="12.95" customHeight="1" x14ac:dyDescent="0.25">
      <c r="B112" s="193"/>
      <c r="C112" s="125" t="s">
        <v>5</v>
      </c>
      <c r="D112" s="126">
        <v>0</v>
      </c>
      <c r="E112" s="126">
        <v>1</v>
      </c>
      <c r="F112" s="126">
        <v>2</v>
      </c>
      <c r="G112" s="126">
        <v>3</v>
      </c>
      <c r="H112" s="127">
        <v>5</v>
      </c>
      <c r="I112" s="93"/>
      <c r="J112" s="92"/>
      <c r="K112" s="92"/>
      <c r="L112" s="92"/>
      <c r="M112" s="194"/>
      <c r="N112" s="179"/>
      <c r="O112" s="173"/>
      <c r="P112" s="173"/>
      <c r="Q112" s="173"/>
      <c r="R112" s="173"/>
      <c r="S112" s="173"/>
      <c r="T112" s="185"/>
      <c r="U112" s="165"/>
      <c r="V112" s="168"/>
      <c r="W112" s="168"/>
    </row>
    <row r="113" spans="2:24" s="178" customFormat="1" ht="12.95" customHeight="1" thickBot="1" x14ac:dyDescent="0.3">
      <c r="B113" s="193"/>
      <c r="C113" s="92"/>
      <c r="D113" s="92"/>
      <c r="E113" s="92"/>
      <c r="F113" s="92"/>
      <c r="G113" s="148"/>
      <c r="H113" s="148"/>
      <c r="I113" s="148"/>
      <c r="J113" s="148"/>
      <c r="K113" s="148"/>
      <c r="L113" s="92"/>
      <c r="M113" s="194"/>
      <c r="O113" s="173"/>
      <c r="P113" s="173"/>
      <c r="Q113" s="173"/>
      <c r="R113" s="173"/>
      <c r="S113" s="173"/>
      <c r="T113" s="173"/>
      <c r="U113" s="166"/>
      <c r="V113" s="165"/>
      <c r="W113" s="168"/>
      <c r="X113" s="168"/>
    </row>
    <row r="114" spans="2:24" s="178" customFormat="1" ht="12.95" customHeight="1" thickBot="1" x14ac:dyDescent="0.3">
      <c r="B114" s="193"/>
      <c r="C114" s="92"/>
      <c r="D114" s="92"/>
      <c r="E114" s="92"/>
      <c r="F114" s="92"/>
      <c r="G114" s="92"/>
      <c r="H114" s="92"/>
      <c r="I114" s="92"/>
      <c r="J114" s="110" t="s">
        <v>277</v>
      </c>
      <c r="K114" s="111">
        <f>IF(L110&gt;3,5,L110)</f>
        <v>0</v>
      </c>
      <c r="L114" s="92"/>
      <c r="M114" s="218"/>
      <c r="O114" s="174"/>
      <c r="P114" s="166"/>
      <c r="Q114" s="166"/>
      <c r="R114" s="166"/>
      <c r="S114" s="166"/>
      <c r="T114" s="166"/>
      <c r="U114" s="166"/>
      <c r="V114" s="165"/>
      <c r="W114" s="168"/>
      <c r="X114" s="168"/>
    </row>
    <row r="115" spans="2:24" s="178" customFormat="1" ht="12.95" customHeight="1" x14ac:dyDescent="0.25">
      <c r="B115" s="193" t="s">
        <v>168</v>
      </c>
      <c r="C115" s="92" t="s">
        <v>6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218"/>
      <c r="N115" s="180"/>
      <c r="O115" s="174"/>
      <c r="P115" s="166"/>
      <c r="Q115" s="166"/>
      <c r="R115" s="166"/>
      <c r="S115" s="166"/>
      <c r="T115" s="166"/>
      <c r="U115" s="166"/>
      <c r="V115" s="165"/>
      <c r="W115" s="168"/>
      <c r="X115" s="168"/>
    </row>
    <row r="116" spans="2:24" s="178" customFormat="1" ht="12.95" customHeight="1" x14ac:dyDescent="0.25">
      <c r="B116" s="193" t="s">
        <v>169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100"/>
      <c r="M116" s="219"/>
      <c r="N116" s="180"/>
      <c r="O116" s="174"/>
      <c r="P116" s="166"/>
      <c r="Q116" s="165"/>
      <c r="R116" s="167"/>
      <c r="S116" s="166"/>
      <c r="T116" s="169"/>
      <c r="U116" s="166"/>
      <c r="V116" s="165"/>
      <c r="W116" s="168"/>
      <c r="X116" s="168"/>
    </row>
    <row r="117" spans="2:24" s="178" customFormat="1" ht="12.95" customHeight="1" x14ac:dyDescent="0.25">
      <c r="B117" s="206" t="s">
        <v>170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100"/>
      <c r="M117" s="219"/>
      <c r="N117" s="180"/>
      <c r="O117" s="174"/>
      <c r="P117" s="166"/>
      <c r="Q117" s="165"/>
      <c r="R117" s="166"/>
      <c r="S117" s="166"/>
      <c r="T117" s="186"/>
      <c r="U117" s="166"/>
      <c r="V117" s="165"/>
      <c r="W117" s="168"/>
      <c r="X117" s="168"/>
    </row>
    <row r="118" spans="2:24" s="178" customFormat="1" ht="12.95" customHeight="1" x14ac:dyDescent="0.25">
      <c r="B118" s="193"/>
      <c r="C118" s="92"/>
      <c r="D118" s="92"/>
      <c r="E118" s="92"/>
      <c r="F118" s="92"/>
      <c r="G118" s="92"/>
      <c r="H118" s="92"/>
      <c r="I118" s="92"/>
      <c r="J118" s="92"/>
      <c r="K118" s="92"/>
      <c r="L118" s="95"/>
      <c r="M118" s="220"/>
      <c r="N118" s="181"/>
      <c r="O118" s="174"/>
      <c r="P118" s="166"/>
      <c r="Q118" s="165"/>
      <c r="R118" s="166"/>
      <c r="S118" s="166"/>
      <c r="T118" s="186"/>
      <c r="U118" s="166"/>
      <c r="V118" s="165"/>
      <c r="W118" s="168"/>
      <c r="X118" s="168"/>
    </row>
    <row r="119" spans="2:24" s="178" customFormat="1" ht="12.95" customHeight="1" x14ac:dyDescent="0.25">
      <c r="B119" s="193"/>
      <c r="C119" s="92"/>
      <c r="D119" s="153"/>
      <c r="E119" s="8" t="s">
        <v>192</v>
      </c>
      <c r="F119" s="92"/>
      <c r="G119" s="92"/>
      <c r="H119" s="92"/>
      <c r="I119" s="92"/>
      <c r="J119" s="92"/>
      <c r="K119" s="92"/>
      <c r="L119" s="102"/>
      <c r="M119" s="220"/>
      <c r="N119" s="177"/>
      <c r="O119" s="174"/>
      <c r="P119" s="166"/>
      <c r="Q119" s="165"/>
      <c r="R119" s="166"/>
      <c r="S119" s="166"/>
      <c r="T119" s="187"/>
      <c r="U119" s="166"/>
      <c r="V119" s="165"/>
      <c r="W119" s="168"/>
      <c r="X119" s="168"/>
    </row>
    <row r="120" spans="2:24" s="178" customFormat="1" ht="12.95" customHeight="1" x14ac:dyDescent="0.25">
      <c r="B120" s="193"/>
      <c r="C120" s="92"/>
      <c r="D120" s="92"/>
      <c r="E120" s="92"/>
      <c r="F120" s="92"/>
      <c r="G120" s="92"/>
      <c r="H120" s="92"/>
      <c r="I120" s="92"/>
      <c r="J120" s="92"/>
      <c r="K120" s="92"/>
      <c r="L120" s="97"/>
      <c r="M120" s="220"/>
      <c r="N120" s="177"/>
      <c r="O120" s="166"/>
      <c r="P120" s="166"/>
      <c r="Q120" s="165"/>
      <c r="R120" s="166"/>
      <c r="S120" s="166"/>
      <c r="T120" s="166"/>
      <c r="U120" s="166"/>
      <c r="V120" s="165"/>
      <c r="W120" s="168"/>
      <c r="X120" s="168"/>
    </row>
    <row r="121" spans="2:24" s="178" customFormat="1" ht="12.95" customHeight="1" x14ac:dyDescent="0.25">
      <c r="B121" s="245"/>
      <c r="C121" s="130"/>
      <c r="D121" s="131"/>
      <c r="E121" s="130"/>
      <c r="F121" s="130"/>
      <c r="G121" s="130"/>
      <c r="H121" s="130"/>
      <c r="I121" s="130"/>
      <c r="J121" s="130"/>
      <c r="K121" s="132"/>
      <c r="L121" s="92"/>
      <c r="M121" s="246"/>
      <c r="N121" s="177"/>
      <c r="O121" s="166"/>
      <c r="P121" s="166"/>
      <c r="Q121" s="165"/>
      <c r="R121" s="165"/>
      <c r="S121" s="166"/>
      <c r="T121" s="166"/>
      <c r="U121" s="166"/>
      <c r="V121" s="165"/>
      <c r="W121" s="168"/>
      <c r="X121" s="168"/>
    </row>
    <row r="122" spans="2:24" s="178" customFormat="1" ht="12.95" customHeight="1" x14ac:dyDescent="0.25">
      <c r="B122" s="245"/>
      <c r="C122" s="93" t="s">
        <v>103</v>
      </c>
      <c r="D122" s="133" t="s">
        <v>95</v>
      </c>
      <c r="E122" s="126" t="s">
        <v>96</v>
      </c>
      <c r="F122" s="126" t="s">
        <v>97</v>
      </c>
      <c r="G122" s="126" t="s">
        <v>98</v>
      </c>
      <c r="H122" s="126" t="s">
        <v>99</v>
      </c>
      <c r="I122" s="126" t="s">
        <v>100</v>
      </c>
      <c r="J122" s="126" t="s">
        <v>101</v>
      </c>
      <c r="K122" s="127" t="s">
        <v>171</v>
      </c>
      <c r="L122" s="92"/>
      <c r="M122" s="215"/>
      <c r="N122" s="177"/>
      <c r="O122" s="166"/>
      <c r="P122" s="166"/>
      <c r="Q122" s="165"/>
      <c r="R122" s="165"/>
      <c r="S122" s="166"/>
      <c r="T122" s="166"/>
      <c r="U122" s="166"/>
      <c r="V122" s="165"/>
      <c r="W122" s="168"/>
      <c r="X122" s="168"/>
    </row>
    <row r="123" spans="2:24" s="178" customFormat="1" ht="12.95" customHeight="1" x14ac:dyDescent="0.25">
      <c r="B123" s="245"/>
      <c r="C123" s="93" t="s">
        <v>106</v>
      </c>
      <c r="D123" s="134" t="s">
        <v>5</v>
      </c>
      <c r="E123" s="93">
        <v>0</v>
      </c>
      <c r="F123" s="93">
        <v>2</v>
      </c>
      <c r="G123" s="93">
        <v>5</v>
      </c>
      <c r="H123" s="93">
        <v>7</v>
      </c>
      <c r="I123" s="93">
        <v>8</v>
      </c>
      <c r="J123" s="93">
        <v>9</v>
      </c>
      <c r="K123" s="129">
        <v>10</v>
      </c>
      <c r="L123" s="92"/>
      <c r="M123" s="215"/>
      <c r="N123" s="177"/>
      <c r="O123" s="175"/>
      <c r="P123" s="175"/>
      <c r="Q123" s="188"/>
      <c r="R123" s="175"/>
      <c r="S123" s="175"/>
      <c r="T123" s="175"/>
      <c r="U123" s="175"/>
      <c r="V123" s="183"/>
      <c r="W123" s="168"/>
      <c r="X123" s="168"/>
    </row>
    <row r="124" spans="2:24" s="178" customFormat="1" ht="12.95" customHeight="1" x14ac:dyDescent="0.25">
      <c r="B124" s="245"/>
      <c r="C124" s="93"/>
      <c r="D124" s="134"/>
      <c r="E124" s="93"/>
      <c r="F124" s="93"/>
      <c r="G124" s="93"/>
      <c r="H124" s="93"/>
      <c r="I124" s="93"/>
      <c r="J124" s="93"/>
      <c r="K124" s="129"/>
      <c r="L124" s="92"/>
      <c r="M124" s="215"/>
      <c r="N124" s="176"/>
      <c r="O124" s="173"/>
      <c r="P124" s="173"/>
      <c r="Q124" s="188"/>
      <c r="R124" s="189"/>
      <c r="S124" s="189"/>
      <c r="T124" s="189"/>
      <c r="U124" s="189"/>
      <c r="V124" s="165"/>
      <c r="W124" s="168"/>
      <c r="X124" s="168"/>
    </row>
    <row r="125" spans="2:24" s="178" customFormat="1" ht="12.95" customHeight="1" x14ac:dyDescent="0.25">
      <c r="B125" s="245"/>
      <c r="C125" s="123"/>
      <c r="D125" s="131"/>
      <c r="E125" s="123"/>
      <c r="F125" s="123"/>
      <c r="G125" s="123"/>
      <c r="H125" s="123"/>
      <c r="I125" s="123"/>
      <c r="J125" s="123"/>
      <c r="K125" s="124"/>
      <c r="L125" s="92"/>
      <c r="M125" s="215"/>
      <c r="N125" s="176"/>
      <c r="O125" s="173"/>
      <c r="P125" s="173"/>
      <c r="Q125" s="188"/>
      <c r="R125" s="189"/>
      <c r="S125" s="189"/>
      <c r="T125" s="189"/>
      <c r="U125" s="189"/>
      <c r="V125" s="165"/>
      <c r="W125" s="168"/>
      <c r="X125" s="168"/>
    </row>
    <row r="126" spans="2:24" s="178" customFormat="1" ht="12.95" customHeight="1" x14ac:dyDescent="0.25">
      <c r="B126" s="245"/>
      <c r="C126" s="93" t="s">
        <v>107</v>
      </c>
      <c r="D126" s="133" t="s">
        <v>95</v>
      </c>
      <c r="E126" s="126" t="s">
        <v>96</v>
      </c>
      <c r="F126" s="126" t="s">
        <v>104</v>
      </c>
      <c r="G126" s="126" t="s">
        <v>105</v>
      </c>
      <c r="H126" s="126" t="s">
        <v>101</v>
      </c>
      <c r="I126" s="126" t="s">
        <v>102</v>
      </c>
      <c r="J126" s="126" t="s">
        <v>109</v>
      </c>
      <c r="K126" s="127" t="s">
        <v>110</v>
      </c>
      <c r="L126" s="92"/>
      <c r="M126" s="215"/>
      <c r="N126" s="166"/>
      <c r="O126" s="173"/>
      <c r="P126" s="161"/>
      <c r="Q126" s="161"/>
      <c r="W126" s="168"/>
      <c r="X126" s="168"/>
    </row>
    <row r="127" spans="2:24" s="178" customFormat="1" ht="12.95" customHeight="1" x14ac:dyDescent="0.25">
      <c r="B127" s="245"/>
      <c r="C127" s="93" t="s">
        <v>111</v>
      </c>
      <c r="D127" s="134" t="s">
        <v>5</v>
      </c>
      <c r="E127" s="93">
        <v>0</v>
      </c>
      <c r="F127" s="93">
        <v>2</v>
      </c>
      <c r="G127" s="93">
        <v>5</v>
      </c>
      <c r="H127" s="93">
        <v>7</v>
      </c>
      <c r="I127" s="93">
        <v>8</v>
      </c>
      <c r="J127" s="93">
        <v>9</v>
      </c>
      <c r="K127" s="129">
        <v>10</v>
      </c>
      <c r="L127" s="92"/>
      <c r="M127" s="215"/>
      <c r="N127" s="166"/>
      <c r="O127" s="173"/>
      <c r="P127" s="161"/>
      <c r="Q127" s="161"/>
      <c r="W127" s="168"/>
      <c r="X127" s="168"/>
    </row>
    <row r="128" spans="2:24" s="178" customFormat="1" ht="12.95" customHeight="1" x14ac:dyDescent="0.25">
      <c r="B128" s="245"/>
      <c r="C128" s="126"/>
      <c r="D128" s="133"/>
      <c r="E128" s="126"/>
      <c r="F128" s="126"/>
      <c r="G128" s="126"/>
      <c r="H128" s="126"/>
      <c r="I128" s="126"/>
      <c r="J128" s="126"/>
      <c r="K128" s="127"/>
      <c r="L128" s="92"/>
      <c r="M128" s="215"/>
      <c r="N128" s="165"/>
      <c r="O128" s="173"/>
      <c r="P128" s="161"/>
      <c r="Q128" s="161"/>
      <c r="W128" s="168"/>
      <c r="X128" s="168"/>
    </row>
    <row r="129" spans="2:26" s="178" customFormat="1" ht="12.95" customHeight="1" x14ac:dyDescent="0.25">
      <c r="B129" s="245"/>
      <c r="C129" s="93"/>
      <c r="D129" s="134"/>
      <c r="E129" s="93"/>
      <c r="F129" s="93"/>
      <c r="G129" s="93"/>
      <c r="H129" s="93"/>
      <c r="I129" s="93"/>
      <c r="J129" s="93"/>
      <c r="K129" s="129"/>
      <c r="L129" s="92"/>
      <c r="M129" s="194"/>
      <c r="N129" s="165"/>
      <c r="O129" s="173"/>
      <c r="P129" s="173"/>
      <c r="Q129" s="188"/>
      <c r="R129" s="189"/>
      <c r="S129" s="189"/>
      <c r="T129" s="189"/>
      <c r="U129" s="189"/>
      <c r="V129" s="166"/>
      <c r="W129" s="168"/>
      <c r="X129" s="168"/>
    </row>
    <row r="130" spans="2:26" s="178" customFormat="1" ht="12.95" customHeight="1" x14ac:dyDescent="0.25">
      <c r="B130" s="245"/>
      <c r="C130" s="93" t="s">
        <v>112</v>
      </c>
      <c r="D130" s="133" t="s">
        <v>95</v>
      </c>
      <c r="E130" s="126" t="s">
        <v>96</v>
      </c>
      <c r="F130" s="126" t="s">
        <v>104</v>
      </c>
      <c r="G130" s="126" t="s">
        <v>105</v>
      </c>
      <c r="H130" s="126" t="s">
        <v>108</v>
      </c>
      <c r="I130" s="126" t="s">
        <v>109</v>
      </c>
      <c r="J130" s="126" t="s">
        <v>110</v>
      </c>
      <c r="K130" s="127" t="s">
        <v>172</v>
      </c>
      <c r="L130" s="92"/>
      <c r="M130" s="194"/>
      <c r="N130" s="165"/>
      <c r="O130" s="173"/>
      <c r="P130" s="173"/>
      <c r="Q130" s="188"/>
      <c r="R130" s="189"/>
      <c r="S130" s="189"/>
      <c r="T130" s="189"/>
      <c r="U130" s="189"/>
      <c r="V130" s="166"/>
      <c r="W130" s="168"/>
      <c r="X130" s="168"/>
      <c r="Z130" s="1"/>
    </row>
    <row r="131" spans="2:26" s="178" customFormat="1" ht="12.95" customHeight="1" x14ac:dyDescent="0.25">
      <c r="B131" s="245"/>
      <c r="C131" s="93" t="s">
        <v>113</v>
      </c>
      <c r="D131" s="134" t="s">
        <v>5</v>
      </c>
      <c r="E131" s="93">
        <v>0</v>
      </c>
      <c r="F131" s="93">
        <v>2</v>
      </c>
      <c r="G131" s="93">
        <v>5</v>
      </c>
      <c r="H131" s="93">
        <v>7</v>
      </c>
      <c r="I131" s="93">
        <v>8</v>
      </c>
      <c r="J131" s="93">
        <v>9</v>
      </c>
      <c r="K131" s="129">
        <v>10</v>
      </c>
      <c r="L131" s="92"/>
      <c r="M131" s="194"/>
      <c r="N131" s="182"/>
      <c r="O131" s="173"/>
      <c r="P131" s="173"/>
      <c r="Q131" s="2" t="s">
        <v>5</v>
      </c>
      <c r="R131" s="1"/>
      <c r="S131" s="1"/>
      <c r="T131" s="1"/>
      <c r="U131" s="247" t="s">
        <v>284</v>
      </c>
      <c r="V131" s="1"/>
      <c r="W131" s="1"/>
      <c r="X131" s="1"/>
      <c r="Y131" s="1"/>
      <c r="Z131" s="1"/>
    </row>
    <row r="132" spans="2:26" s="178" customFormat="1" ht="12.95" customHeight="1" x14ac:dyDescent="0.25">
      <c r="B132" s="245"/>
      <c r="C132" s="135"/>
      <c r="D132" s="133"/>
      <c r="E132" s="135"/>
      <c r="F132" s="135"/>
      <c r="G132" s="135"/>
      <c r="H132" s="135"/>
      <c r="I132" s="135"/>
      <c r="J132" s="135"/>
      <c r="K132" s="136"/>
      <c r="L132" s="92"/>
      <c r="M132" s="194"/>
      <c r="N132" s="182"/>
      <c r="O132" s="173"/>
      <c r="P132" s="173"/>
      <c r="Q132" s="248">
        <f>Q133</f>
        <v>0</v>
      </c>
      <c r="R132" s="1"/>
      <c r="S132" s="1"/>
      <c r="T132" s="1"/>
      <c r="U132" s="1"/>
      <c r="V132" s="1"/>
      <c r="W132" s="1"/>
      <c r="X132" s="1"/>
      <c r="Y132" s="1"/>
      <c r="Z132" s="249"/>
    </row>
    <row r="133" spans="2:26" s="178" customFormat="1" ht="12.95" customHeight="1" thickBot="1" x14ac:dyDescent="0.3">
      <c r="B133" s="193"/>
      <c r="C133" s="92" t="s">
        <v>173</v>
      </c>
      <c r="D133" s="92"/>
      <c r="E133" s="92"/>
      <c r="F133" s="92"/>
      <c r="G133" s="92"/>
      <c r="H133" s="92"/>
      <c r="I133" s="92"/>
      <c r="J133" s="92"/>
      <c r="K133" s="92"/>
      <c r="L133" s="92"/>
      <c r="M133" s="196"/>
      <c r="N133" s="182"/>
      <c r="O133" s="173"/>
      <c r="P133" s="173"/>
      <c r="Q133" s="249">
        <f>IF(AND(D119&lt;&gt;0,E10&lt;400),S133,Q134)</f>
        <v>0</v>
      </c>
      <c r="R133" s="250" t="s">
        <v>281</v>
      </c>
      <c r="S133" s="249">
        <f>IF(28-D119&lt;1,0,T133)</f>
        <v>10</v>
      </c>
      <c r="T133" s="249">
        <f>IF(28-D119&lt;=1.5,1,U133)</f>
        <v>10</v>
      </c>
      <c r="U133" s="249">
        <f>IF(28-D119&lt;=2.5,5,V133)</f>
        <v>10</v>
      </c>
      <c r="V133" s="249">
        <f>IF(28-D119&lt;=3.5,7,W133)</f>
        <v>10</v>
      </c>
      <c r="W133" s="249">
        <f>IF(28-D119&lt;=4.5,8,X133)</f>
        <v>10</v>
      </c>
      <c r="X133" s="249">
        <f>IF(28-D119&lt;=5.5,9,Y133)</f>
        <v>10</v>
      </c>
      <c r="Y133" s="249">
        <f>IF(28-I121&gt;=5.5,10,0)</f>
        <v>10</v>
      </c>
      <c r="Z133" s="249"/>
    </row>
    <row r="134" spans="2:26" s="178" customFormat="1" ht="12.95" customHeight="1" thickBot="1" x14ac:dyDescent="0.3">
      <c r="B134" s="221"/>
      <c r="C134" s="92"/>
      <c r="D134" s="92"/>
      <c r="E134" s="92"/>
      <c r="F134" s="94"/>
      <c r="G134" s="92"/>
      <c r="H134" s="92"/>
      <c r="I134" s="92"/>
      <c r="J134" s="98" t="s">
        <v>174</v>
      </c>
      <c r="K134" s="111">
        <f>Q132</f>
        <v>0</v>
      </c>
      <c r="L134" s="101"/>
      <c r="M134" s="222"/>
      <c r="N134" s="182"/>
      <c r="O134" s="173"/>
      <c r="P134" s="173"/>
      <c r="Q134" s="249">
        <f>IF(AND(D119&lt;&gt;0,E10&lt;=2000),S134,Q135)</f>
        <v>0</v>
      </c>
      <c r="R134" s="250" t="s">
        <v>282</v>
      </c>
      <c r="S134" s="249">
        <f>IF(34-D119&lt;1,0,T134)</f>
        <v>10</v>
      </c>
      <c r="T134" s="249">
        <f>IF(34-D119&lt;=2.5,2,U134)</f>
        <v>10</v>
      </c>
      <c r="U134" s="249">
        <f>IF(34-D119&lt;=4.5,5,V134)</f>
        <v>10</v>
      </c>
      <c r="V134" s="249">
        <f>IF(34-D119&lt;=5.5,7,W134)</f>
        <v>10</v>
      </c>
      <c r="W134" s="249">
        <f>IF(34-D119&lt;=6.5,8,X134)</f>
        <v>10</v>
      </c>
      <c r="X134" s="249">
        <f>IF(34-D119&lt;=8.5,9,Y134)</f>
        <v>10</v>
      </c>
      <c r="Y134" s="249">
        <f>IF(34-I121&gt;=8.5,10,0)</f>
        <v>10</v>
      </c>
      <c r="Z134" s="249"/>
    </row>
    <row r="135" spans="2:26" s="178" customFormat="1" ht="12.95" customHeight="1" x14ac:dyDescent="0.25">
      <c r="B135" s="221"/>
      <c r="C135" s="92"/>
      <c r="D135" s="92"/>
      <c r="E135" s="92"/>
      <c r="F135" s="92"/>
      <c r="G135" s="92"/>
      <c r="H135" s="92"/>
      <c r="I135" s="92"/>
      <c r="J135" s="92"/>
      <c r="K135" s="92"/>
      <c r="L135" s="101"/>
      <c r="M135" s="222"/>
      <c r="N135" s="180"/>
      <c r="O135" s="173"/>
      <c r="P135" s="173"/>
      <c r="Q135" s="249">
        <f>IF(AND(D119&lt;&gt;0,E10&gt;2000),S135,0)</f>
        <v>0</v>
      </c>
      <c r="R135" s="250" t="s">
        <v>283</v>
      </c>
      <c r="S135" s="249">
        <f>IF(40-D119&lt;1,0,T135)</f>
        <v>10</v>
      </c>
      <c r="T135" s="249">
        <f>IF(40-D119&lt;=2.5,2,U135)</f>
        <v>10</v>
      </c>
      <c r="U135" s="249">
        <f>IF(40-D119&lt;=4.5,5,V135)</f>
        <v>10</v>
      </c>
      <c r="V135" s="249">
        <f>IF(40-D119&lt;=6.5,7,W135)</f>
        <v>10</v>
      </c>
      <c r="W135" s="249">
        <f>IF(40-D119&lt;=8.5,8,X135)</f>
        <v>10</v>
      </c>
      <c r="X135" s="249">
        <f>IF(40-D119&lt;=10.5,9,Y135)</f>
        <v>10</v>
      </c>
      <c r="Y135" s="249">
        <f>IF(40-I121&gt;=10.5,10,0)</f>
        <v>10</v>
      </c>
    </row>
    <row r="136" spans="2:26" s="178" customFormat="1" ht="12.95" customHeight="1" x14ac:dyDescent="0.25">
      <c r="B136" s="221"/>
      <c r="C136" s="92"/>
      <c r="D136" s="92"/>
      <c r="E136" s="92"/>
      <c r="F136" s="92"/>
      <c r="G136" s="92"/>
      <c r="H136" s="92"/>
      <c r="I136" s="92"/>
      <c r="J136" s="92"/>
      <c r="K136" s="92"/>
      <c r="L136" s="101"/>
      <c r="M136" s="222"/>
      <c r="N136" s="180"/>
      <c r="O136" s="173"/>
      <c r="P136" s="173"/>
      <c r="Q136" s="188"/>
      <c r="R136" s="189"/>
      <c r="S136" s="189"/>
      <c r="T136" s="189"/>
      <c r="U136" s="189"/>
      <c r="V136" s="166"/>
      <c r="W136" s="168"/>
      <c r="X136" s="168"/>
    </row>
    <row r="137" spans="2:26" s="178" customFormat="1" ht="12.95" customHeight="1" x14ac:dyDescent="0.25">
      <c r="B137" s="256" t="s">
        <v>187</v>
      </c>
      <c r="C137" s="53"/>
      <c r="D137" s="53"/>
      <c r="E137" s="53"/>
      <c r="F137" s="53"/>
      <c r="G137" s="113"/>
      <c r="H137" s="257" t="s">
        <v>188</v>
      </c>
      <c r="I137" s="53"/>
      <c r="J137" s="53"/>
      <c r="K137" s="53"/>
      <c r="L137" s="101"/>
      <c r="M137" s="222"/>
      <c r="N137" s="180"/>
      <c r="O137" s="173"/>
      <c r="P137" s="173"/>
      <c r="Q137" s="188"/>
      <c r="R137" s="189"/>
      <c r="S137" s="189"/>
      <c r="T137" s="189"/>
      <c r="U137" s="189"/>
      <c r="V137" s="166"/>
      <c r="W137" s="168"/>
      <c r="X137" s="168"/>
    </row>
    <row r="138" spans="2:26" s="178" customFormat="1" ht="12.95" customHeight="1" x14ac:dyDescent="0.25">
      <c r="B138" s="223"/>
      <c r="C138" s="224"/>
      <c r="D138" s="53"/>
      <c r="E138" s="53"/>
      <c r="F138" s="53"/>
      <c r="G138" s="8"/>
      <c r="H138" s="8"/>
      <c r="I138" s="224"/>
      <c r="J138" s="53"/>
      <c r="K138" s="53"/>
      <c r="L138" s="101"/>
      <c r="M138" s="220"/>
      <c r="N138" s="180"/>
      <c r="P138" s="173"/>
      <c r="Q138" s="173"/>
      <c r="U138" s="189"/>
      <c r="V138" s="189"/>
      <c r="W138" s="165"/>
      <c r="X138" s="168"/>
      <c r="Y138" s="168"/>
    </row>
    <row r="139" spans="2:26" s="178" customFormat="1" ht="12.95" customHeight="1" x14ac:dyDescent="0.25">
      <c r="B139" s="223" t="s">
        <v>193</v>
      </c>
      <c r="C139" s="8" t="s">
        <v>184</v>
      </c>
      <c r="D139" s="53"/>
      <c r="E139" s="53"/>
      <c r="F139" s="53"/>
      <c r="G139" s="113"/>
      <c r="H139" s="8" t="s">
        <v>193</v>
      </c>
      <c r="I139" s="8" t="s">
        <v>184</v>
      </c>
      <c r="J139" s="53"/>
      <c r="K139" s="53"/>
      <c r="L139" s="101"/>
      <c r="M139" s="220"/>
      <c r="N139" s="180"/>
      <c r="P139" s="168"/>
      <c r="Q139" s="168"/>
      <c r="U139" s="168"/>
      <c r="V139" s="168"/>
      <c r="W139" s="168"/>
      <c r="X139" s="168"/>
    </row>
    <row r="140" spans="2:26" s="178" customFormat="1" ht="12.95" customHeight="1" x14ac:dyDescent="0.25">
      <c r="B140" s="225">
        <v>0</v>
      </c>
      <c r="C140" s="153"/>
      <c r="D140" s="53" t="s">
        <v>91</v>
      </c>
      <c r="E140" s="251" t="str">
        <f>IF(C140&lt;&gt;"",0,"")</f>
        <v/>
      </c>
      <c r="F140" s="53"/>
      <c r="G140" s="113"/>
      <c r="H140" s="143">
        <v>0</v>
      </c>
      <c r="I140" s="153"/>
      <c r="J140" s="53" t="s">
        <v>91</v>
      </c>
      <c r="K140" s="53"/>
      <c r="L140" s="251" t="str">
        <f>IF(I140&lt;&gt;"",0,"")</f>
        <v/>
      </c>
      <c r="M140" s="220"/>
      <c r="N140" s="179"/>
      <c r="P140" s="168"/>
      <c r="Q140" s="168"/>
      <c r="R140" s="168"/>
      <c r="S140" s="168"/>
      <c r="T140" s="168"/>
      <c r="U140" s="168"/>
      <c r="V140" s="168"/>
      <c r="W140" s="168"/>
      <c r="X140" s="168"/>
    </row>
    <row r="141" spans="2:26" s="178" customFormat="1" ht="12.95" customHeight="1" x14ac:dyDescent="0.25">
      <c r="B141" s="225">
        <v>2</v>
      </c>
      <c r="C141" s="232"/>
      <c r="D141" s="53" t="s">
        <v>93</v>
      </c>
      <c r="E141" s="251" t="str">
        <f>IF(C141&lt;&gt;"",2,"")</f>
        <v/>
      </c>
      <c r="F141" s="53"/>
      <c r="G141" s="113"/>
      <c r="H141" s="143">
        <v>1</v>
      </c>
      <c r="I141" s="232"/>
      <c r="J141" s="53" t="s">
        <v>93</v>
      </c>
      <c r="K141" s="53"/>
      <c r="L141" s="251" t="str">
        <f>IF(I141&lt;&gt;"",1,"")</f>
        <v/>
      </c>
      <c r="M141" s="220"/>
      <c r="N141" s="179"/>
      <c r="O141" s="179"/>
      <c r="P141" s="168"/>
      <c r="Q141" s="168"/>
      <c r="R141" s="168"/>
      <c r="S141" s="168"/>
      <c r="T141" s="168"/>
      <c r="U141" s="168"/>
      <c r="V141" s="168"/>
      <c r="W141" s="168"/>
      <c r="X141" s="168"/>
    </row>
    <row r="142" spans="2:26" s="178" customFormat="1" ht="12.95" customHeight="1" thickBot="1" x14ac:dyDescent="0.3">
      <c r="B142" s="225">
        <v>4</v>
      </c>
      <c r="C142" s="153"/>
      <c r="D142" s="53" t="s">
        <v>94</v>
      </c>
      <c r="E142" s="251" t="str">
        <f>IF(C142&lt;&gt;"",4,"")</f>
        <v/>
      </c>
      <c r="F142" s="53"/>
      <c r="G142" s="113"/>
      <c r="H142" s="143">
        <v>3</v>
      </c>
      <c r="I142" s="153"/>
      <c r="J142" s="53" t="s">
        <v>94</v>
      </c>
      <c r="K142" s="53"/>
      <c r="L142" s="251" t="str">
        <f>IF(I142&lt;&gt;"",3,"")</f>
        <v/>
      </c>
      <c r="M142" s="220"/>
      <c r="N142" s="179"/>
      <c r="O142" s="179"/>
      <c r="P142" s="168"/>
      <c r="Q142" s="168"/>
      <c r="R142" s="168"/>
      <c r="S142" s="168"/>
      <c r="T142" s="168"/>
      <c r="U142" s="168"/>
      <c r="V142" s="168"/>
      <c r="W142" s="168"/>
      <c r="X142" s="168"/>
      <c r="Z142" s="180"/>
    </row>
    <row r="143" spans="2:26" s="178" customFormat="1" ht="12.95" customHeight="1" thickBot="1" x14ac:dyDescent="0.3">
      <c r="B143" s="223"/>
      <c r="C143" s="53"/>
      <c r="D143" s="53"/>
      <c r="E143" s="111">
        <f>IF(COUNT(E140:E142)&gt;1,0,SUM(E140:E142))</f>
        <v>0</v>
      </c>
      <c r="F143" s="53"/>
      <c r="G143" s="113"/>
      <c r="H143" s="143">
        <v>5</v>
      </c>
      <c r="I143" s="153"/>
      <c r="J143" s="53" t="s">
        <v>175</v>
      </c>
      <c r="K143" s="53"/>
      <c r="L143" s="251" t="str">
        <f>IF(I143&lt;&gt;"",5,"")</f>
        <v/>
      </c>
      <c r="M143" s="218"/>
      <c r="N143" s="179"/>
      <c r="O143" s="168"/>
      <c r="P143" s="168"/>
      <c r="Q143" s="168"/>
      <c r="R143" s="168"/>
      <c r="S143" s="168"/>
      <c r="T143" s="168"/>
      <c r="U143" s="168"/>
      <c r="V143" s="182"/>
      <c r="W143" s="182"/>
      <c r="X143" s="180"/>
      <c r="Y143" s="180"/>
      <c r="Z143" s="161"/>
    </row>
    <row r="144" spans="2:26" s="178" customFormat="1" ht="12.95" customHeight="1" thickBot="1" x14ac:dyDescent="0.3">
      <c r="B144" s="193"/>
      <c r="C144" s="92"/>
      <c r="D144" s="92"/>
      <c r="E144" s="92"/>
      <c r="F144" s="92"/>
      <c r="G144" s="92"/>
      <c r="H144" s="92"/>
      <c r="I144" s="92"/>
      <c r="J144" s="92"/>
      <c r="K144" s="92"/>
      <c r="L144" s="111">
        <f>IF(COUNT(L140:L143)&gt;1,0,SUM(L140:L143))</f>
        <v>0</v>
      </c>
      <c r="M144" s="218"/>
      <c r="N144" s="179"/>
      <c r="O144" s="190"/>
      <c r="P144" s="19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</row>
    <row r="145" spans="1:57" s="178" customFormat="1" ht="12.95" customHeight="1" x14ac:dyDescent="0.25">
      <c r="B145" s="193"/>
      <c r="C145" s="92"/>
      <c r="D145" s="137"/>
      <c r="E145" s="93"/>
      <c r="F145" s="137"/>
      <c r="G145" s="93"/>
      <c r="H145" s="137"/>
      <c r="I145" s="92"/>
      <c r="J145" s="94"/>
      <c r="K145" s="113"/>
      <c r="L145" s="53"/>
      <c r="M145" s="218"/>
      <c r="N145" s="179"/>
      <c r="O145" s="190"/>
      <c r="P145" s="19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</row>
    <row r="146" spans="1:57" s="179" customFormat="1" ht="12.95" customHeight="1" x14ac:dyDescent="0.25">
      <c r="B146" s="193"/>
      <c r="C146" s="92"/>
      <c r="D146" s="92"/>
      <c r="E146" s="92"/>
      <c r="F146" s="92"/>
      <c r="G146" s="92"/>
      <c r="H146" s="92"/>
      <c r="I146" s="92"/>
      <c r="J146" s="244"/>
      <c r="K146" s="92"/>
      <c r="L146" s="92"/>
      <c r="M146" s="218"/>
      <c r="O146" s="190"/>
      <c r="P146" s="19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78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78"/>
      <c r="AO146" s="178"/>
      <c r="AP146" s="178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8"/>
      <c r="BD146" s="178"/>
      <c r="BE146" s="178"/>
    </row>
    <row r="147" spans="1:57" s="179" customFormat="1" ht="12.95" customHeight="1" x14ac:dyDescent="0.25">
      <c r="B147" s="193"/>
      <c r="C147" s="92"/>
      <c r="D147" s="92"/>
      <c r="E147" s="92"/>
      <c r="F147" s="92"/>
      <c r="G147" s="92"/>
      <c r="H147" s="92"/>
      <c r="I147" s="92"/>
      <c r="J147" s="244"/>
      <c r="K147" s="92"/>
      <c r="L147" s="92"/>
      <c r="M147" s="218"/>
      <c r="O147" s="190"/>
      <c r="P147" s="191"/>
      <c r="Q147" s="161"/>
      <c r="R147" s="161"/>
      <c r="S147" s="161"/>
      <c r="T147" s="161"/>
      <c r="U147" s="161"/>
      <c r="V147" s="161"/>
      <c r="W147" s="161"/>
      <c r="X147" s="161"/>
      <c r="Y147" s="161"/>
      <c r="AA147" s="161"/>
      <c r="AB147" s="161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</row>
    <row r="148" spans="1:57" s="179" customFormat="1" ht="12.95" customHeight="1" x14ac:dyDescent="0.25">
      <c r="B148" s="349" t="s">
        <v>190</v>
      </c>
      <c r="C148" s="350"/>
      <c r="D148" s="350"/>
      <c r="E148" s="350"/>
      <c r="F148" s="350"/>
      <c r="G148" s="108"/>
      <c r="H148" s="257" t="s">
        <v>189</v>
      </c>
      <c r="I148" s="53"/>
      <c r="J148" s="53"/>
      <c r="K148" s="92"/>
      <c r="L148" s="92"/>
      <c r="M148" s="218"/>
      <c r="P148" s="192"/>
      <c r="Q148" s="161"/>
      <c r="Z148" s="161"/>
      <c r="AA148" s="161"/>
      <c r="AB148" s="161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</row>
    <row r="149" spans="1:57" s="178" customFormat="1" ht="12.95" customHeight="1" x14ac:dyDescent="0.25">
      <c r="A149" s="179"/>
      <c r="B149" s="223"/>
      <c r="C149" s="224"/>
      <c r="D149" s="53"/>
      <c r="E149" s="53"/>
      <c r="F149" s="53"/>
      <c r="G149" s="258"/>
      <c r="H149" s="8"/>
      <c r="I149" s="224"/>
      <c r="J149" s="53"/>
      <c r="K149" s="92"/>
      <c r="L149" s="92"/>
      <c r="M149" s="218"/>
      <c r="N149" s="179"/>
      <c r="O149" s="179"/>
      <c r="P149" s="192"/>
      <c r="Q149" s="161"/>
      <c r="R149" s="163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</row>
    <row r="150" spans="1:57" s="178" customFormat="1" ht="12.95" customHeight="1" x14ac:dyDescent="0.25">
      <c r="A150" s="179"/>
      <c r="B150" s="223" t="s">
        <v>193</v>
      </c>
      <c r="C150" s="8" t="s">
        <v>184</v>
      </c>
      <c r="D150" s="53"/>
      <c r="E150" s="53"/>
      <c r="F150" s="113"/>
      <c r="G150" s="113"/>
      <c r="H150" s="8" t="s">
        <v>193</v>
      </c>
      <c r="I150" s="8" t="s">
        <v>184</v>
      </c>
      <c r="J150" s="53"/>
      <c r="K150" s="92"/>
      <c r="L150" s="92"/>
      <c r="M150" s="218"/>
      <c r="N150" s="179"/>
      <c r="O150" s="179"/>
      <c r="P150" s="192"/>
      <c r="Q150" s="161"/>
      <c r="R150" s="163"/>
      <c r="S150" s="161"/>
      <c r="T150" s="161"/>
      <c r="U150" s="161"/>
      <c r="V150" s="161"/>
      <c r="W150" s="161"/>
      <c r="X150" s="161"/>
      <c r="Y150" s="161"/>
      <c r="Z150" s="179"/>
      <c r="AA150" s="179"/>
      <c r="AB150" s="161"/>
    </row>
    <row r="151" spans="1:57" s="178" customFormat="1" ht="12.95" customHeight="1" x14ac:dyDescent="0.25">
      <c r="A151" s="179"/>
      <c r="B151" s="225">
        <v>0</v>
      </c>
      <c r="C151" s="153"/>
      <c r="D151" s="53" t="s">
        <v>92</v>
      </c>
      <c r="E151" s="53"/>
      <c r="F151" s="251" t="str">
        <f>IF(C151&lt;&gt;"",0,"")</f>
        <v/>
      </c>
      <c r="G151" s="113"/>
      <c r="H151" s="143">
        <v>0</v>
      </c>
      <c r="I151" s="153"/>
      <c r="J151" s="53" t="s">
        <v>92</v>
      </c>
      <c r="K151" s="92"/>
      <c r="L151" s="251" t="str">
        <f>IF(I151&lt;&gt;"",0,"")</f>
        <v/>
      </c>
      <c r="M151" s="218"/>
      <c r="N151" s="161"/>
      <c r="O151" s="179"/>
      <c r="P151" s="192"/>
      <c r="Q151" s="161"/>
      <c r="R151" s="179"/>
      <c r="S151" s="179"/>
      <c r="T151" s="179"/>
      <c r="U151" s="179"/>
      <c r="V151" s="179"/>
      <c r="W151" s="179"/>
      <c r="X151" s="179"/>
      <c r="Y151" s="179"/>
      <c r="Z151" s="179"/>
      <c r="AA151" s="161"/>
      <c r="AB151" s="161"/>
    </row>
    <row r="152" spans="1:57" s="178" customFormat="1" ht="12.95" customHeight="1" thickBot="1" x14ac:dyDescent="0.3">
      <c r="A152" s="179"/>
      <c r="B152" s="225">
        <v>3</v>
      </c>
      <c r="C152" s="232"/>
      <c r="D152" s="53" t="s">
        <v>176</v>
      </c>
      <c r="E152" s="53"/>
      <c r="F152" s="251" t="str">
        <f>IF(C152&lt;&gt;"",3,"")</f>
        <v/>
      </c>
      <c r="G152" s="113"/>
      <c r="H152" s="143">
        <v>3</v>
      </c>
      <c r="I152" s="232"/>
      <c r="J152" s="53" t="s">
        <v>176</v>
      </c>
      <c r="K152" s="92"/>
      <c r="L152" s="251" t="str">
        <f>IF(I152&lt;&gt;"",3,"")</f>
        <v/>
      </c>
      <c r="M152" s="218"/>
      <c r="N152" s="161"/>
      <c r="O152" s="166"/>
      <c r="P152" s="172"/>
      <c r="Q152" s="166"/>
      <c r="R152" s="166"/>
      <c r="S152" s="166"/>
      <c r="T152" s="166"/>
      <c r="U152" s="168"/>
      <c r="V152" s="166"/>
      <c r="W152" s="179"/>
      <c r="X152" s="179"/>
      <c r="Y152" s="179"/>
      <c r="Z152" s="179"/>
      <c r="AA152" s="161"/>
      <c r="AB152" s="161"/>
    </row>
    <row r="153" spans="1:57" s="179" customFormat="1" ht="12.95" customHeight="1" thickBot="1" x14ac:dyDescent="0.3">
      <c r="B153" s="223"/>
      <c r="C153" s="53"/>
      <c r="D153" s="53"/>
      <c r="E153" s="53"/>
      <c r="F153" s="111">
        <f>IF(COUNT(F151:F152)&gt;1,0,SUM(F151:F152))</f>
        <v>0</v>
      </c>
      <c r="G153" s="139"/>
      <c r="H153" s="53"/>
      <c r="I153" s="53"/>
      <c r="J153" s="53"/>
      <c r="K153" s="92"/>
      <c r="L153" s="111">
        <f>IF(COUNT(L151:L152)&gt;1,0,SUM(L151:L152))</f>
        <v>0</v>
      </c>
      <c r="M153" s="218"/>
      <c r="N153" s="161"/>
      <c r="O153" s="166"/>
      <c r="P153" s="166"/>
      <c r="Q153" s="166"/>
      <c r="R153" s="166"/>
      <c r="S153" s="166"/>
      <c r="T153" s="166"/>
      <c r="U153" s="168"/>
      <c r="V153" s="166"/>
      <c r="AA153" s="161"/>
      <c r="AB153" s="161"/>
    </row>
    <row r="154" spans="1:57" s="179" customFormat="1" ht="12.95" customHeight="1" x14ac:dyDescent="0.25">
      <c r="B154" s="193"/>
      <c r="C154" s="92"/>
      <c r="D154" s="92"/>
      <c r="E154" s="92"/>
      <c r="F154" s="92"/>
      <c r="G154" s="92"/>
      <c r="H154" s="92"/>
      <c r="I154" s="92"/>
      <c r="J154" s="92"/>
      <c r="K154" s="139"/>
      <c r="L154" s="139"/>
      <c r="M154" s="157"/>
      <c r="N154" s="161"/>
      <c r="O154" s="165"/>
      <c r="P154" s="165"/>
      <c r="Q154" s="165"/>
      <c r="R154" s="165"/>
      <c r="S154" s="165"/>
      <c r="T154" s="165"/>
      <c r="U154" s="168"/>
      <c r="V154" s="166"/>
    </row>
    <row r="155" spans="1:57" s="179" customFormat="1" ht="12.95" customHeight="1" thickBot="1" x14ac:dyDescent="0.3">
      <c r="B155" s="193"/>
      <c r="C155" s="92"/>
      <c r="D155" s="92"/>
      <c r="E155" s="92"/>
      <c r="F155" s="92"/>
      <c r="G155" s="92"/>
      <c r="H155" s="92"/>
      <c r="I155" s="92"/>
      <c r="J155" s="92"/>
      <c r="K155" s="139"/>
      <c r="L155" s="139"/>
      <c r="M155" s="157"/>
      <c r="N155" s="161"/>
      <c r="O155" s="165"/>
      <c r="P155" s="165"/>
      <c r="Q155" s="165"/>
      <c r="R155" s="165"/>
      <c r="S155" s="165"/>
      <c r="T155" s="165"/>
      <c r="U155" s="168"/>
      <c r="V155" s="166"/>
    </row>
    <row r="156" spans="1:57" s="179" customFormat="1" ht="12.95" customHeight="1" thickBot="1" x14ac:dyDescent="0.3">
      <c r="B156" s="193"/>
      <c r="C156" s="94"/>
      <c r="D156" s="92"/>
      <c r="E156" s="94"/>
      <c r="F156" s="94"/>
      <c r="G156" s="92"/>
      <c r="H156" s="92"/>
      <c r="I156" s="92"/>
      <c r="J156" s="138" t="s">
        <v>177</v>
      </c>
      <c r="K156" s="111">
        <f>SUM(K114,K134,E143,L144,F153,L153)</f>
        <v>0</v>
      </c>
      <c r="L156" s="139"/>
      <c r="M156" s="157"/>
      <c r="N156" s="161"/>
      <c r="O156" s="165"/>
      <c r="P156" s="165"/>
      <c r="Q156" s="165"/>
      <c r="R156" s="165"/>
      <c r="S156" s="165"/>
      <c r="T156" s="165"/>
      <c r="U156" s="168"/>
      <c r="V156" s="166"/>
    </row>
    <row r="157" spans="1:57" s="179" customFormat="1" ht="12.95" customHeight="1" x14ac:dyDescent="0.25">
      <c r="B157" s="193"/>
      <c r="C157" s="92"/>
      <c r="D157" s="92"/>
      <c r="E157" s="92"/>
      <c r="F157" s="92"/>
      <c r="G157" s="92"/>
      <c r="H157" s="92"/>
      <c r="I157" s="92"/>
      <c r="J157" s="92"/>
      <c r="K157" s="139"/>
      <c r="L157" s="139"/>
      <c r="M157" s="157"/>
      <c r="N157" s="161"/>
      <c r="O157" s="182"/>
      <c r="P157" s="176"/>
      <c r="Q157" s="176"/>
      <c r="R157" s="176"/>
      <c r="S157" s="182"/>
      <c r="T157" s="182"/>
      <c r="U157" s="168"/>
      <c r="V157" s="166"/>
    </row>
    <row r="158" spans="1:57" s="179" customFormat="1" ht="12.95" customHeight="1" thickBot="1" x14ac:dyDescent="0.3">
      <c r="B158" s="226"/>
      <c r="C158" s="227"/>
      <c r="D158" s="227"/>
      <c r="E158" s="227"/>
      <c r="F158" s="227"/>
      <c r="G158" s="227"/>
      <c r="H158" s="227"/>
      <c r="I158" s="227"/>
      <c r="J158" s="227"/>
      <c r="K158" s="228"/>
      <c r="L158" s="228"/>
      <c r="M158" s="156"/>
      <c r="N158" s="161"/>
      <c r="O158" s="182"/>
      <c r="P158" s="176"/>
      <c r="Q158" s="176"/>
      <c r="R158" s="176"/>
      <c r="S158" s="182"/>
      <c r="T158" s="182"/>
      <c r="U158" s="168"/>
      <c r="V158" s="166"/>
    </row>
    <row r="159" spans="1:57" s="179" customFormat="1" ht="12.95" customHeight="1" x14ac:dyDescent="0.25">
      <c r="B159" s="92"/>
      <c r="C159" s="92"/>
      <c r="D159" s="92"/>
      <c r="E159" s="92"/>
      <c r="F159" s="92"/>
      <c r="G159" s="92"/>
      <c r="H159" s="92"/>
      <c r="I159" s="92"/>
      <c r="J159" s="92"/>
      <c r="K159" s="139"/>
      <c r="L159" s="139"/>
      <c r="M159" s="9"/>
      <c r="N159" s="161"/>
      <c r="O159" s="182"/>
      <c r="P159" s="176"/>
      <c r="Q159" s="176"/>
      <c r="R159" s="176"/>
      <c r="S159" s="182"/>
      <c r="T159" s="182"/>
      <c r="U159" s="168"/>
      <c r="V159" s="166"/>
    </row>
    <row r="160" spans="1:57" s="179" customFormat="1" ht="12.95" customHeight="1" x14ac:dyDescent="0.25">
      <c r="B160" s="252"/>
      <c r="C160" s="166"/>
      <c r="D160" s="166"/>
      <c r="E160" s="166"/>
      <c r="F160" s="166"/>
      <c r="G160" s="166"/>
      <c r="H160" s="166"/>
      <c r="I160" s="166"/>
      <c r="J160" s="166"/>
      <c r="K160" s="253"/>
      <c r="L160" s="253"/>
      <c r="M160" s="161"/>
      <c r="N160" s="161"/>
      <c r="O160" s="182"/>
      <c r="P160" s="176"/>
      <c r="Q160" s="176"/>
      <c r="R160" s="176"/>
      <c r="S160" s="182"/>
      <c r="T160" s="182"/>
      <c r="U160" s="168"/>
      <c r="V160" s="166"/>
    </row>
    <row r="161" spans="2:21" s="179" customFormat="1" ht="12.95" customHeight="1" x14ac:dyDescent="0.25">
      <c r="B161" s="254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161"/>
      <c r="N161" s="161"/>
      <c r="O161" s="180"/>
      <c r="P161" s="177"/>
      <c r="Q161" s="177"/>
      <c r="R161" s="177"/>
      <c r="S161" s="180"/>
      <c r="T161" s="180"/>
      <c r="U161" s="178"/>
    </row>
    <row r="162" spans="2:21" s="179" customFormat="1" ht="12.95" customHeight="1" x14ac:dyDescent="0.2">
      <c r="B162" s="254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161"/>
      <c r="N162" s="161"/>
      <c r="O162" s="180"/>
      <c r="P162" s="177"/>
      <c r="Q162" s="177"/>
      <c r="R162" s="177"/>
      <c r="S162" s="180"/>
      <c r="T162" s="180"/>
      <c r="U162" s="180"/>
    </row>
    <row r="163" spans="2:21" s="179" customFormat="1" ht="12.95" customHeight="1" x14ac:dyDescent="0.2">
      <c r="B163" s="254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161"/>
      <c r="N163" s="161"/>
      <c r="O163" s="180"/>
      <c r="P163" s="177"/>
      <c r="Q163" s="177"/>
      <c r="R163" s="177"/>
      <c r="S163" s="180"/>
      <c r="T163" s="180"/>
      <c r="U163" s="180"/>
    </row>
    <row r="164" spans="2:21" s="179" customFormat="1" ht="12.95" customHeight="1" x14ac:dyDescent="0.2">
      <c r="B164" s="254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161"/>
      <c r="N164" s="161"/>
      <c r="O164" s="180"/>
      <c r="P164" s="177"/>
      <c r="Q164" s="177"/>
      <c r="R164" s="177"/>
      <c r="S164" s="180"/>
      <c r="T164" s="180"/>
      <c r="U164" s="180"/>
    </row>
    <row r="165" spans="2:21" s="179" customFormat="1" ht="12.95" customHeight="1" x14ac:dyDescent="0.2">
      <c r="B165" s="254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161"/>
      <c r="N165" s="161"/>
      <c r="O165" s="180"/>
      <c r="P165" s="177"/>
      <c r="Q165" s="177"/>
      <c r="R165" s="177"/>
      <c r="S165" s="180"/>
      <c r="T165" s="180"/>
      <c r="U165" s="180"/>
    </row>
    <row r="166" spans="2:21" s="179" customFormat="1" ht="12.95" customHeight="1" x14ac:dyDescent="0.2">
      <c r="B166" s="254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161"/>
      <c r="N166" s="161"/>
      <c r="P166" s="192"/>
      <c r="Q166" s="192"/>
      <c r="R166" s="192"/>
      <c r="U166" s="180"/>
    </row>
    <row r="167" spans="2:21" s="179" customFormat="1" ht="12.95" customHeight="1" x14ac:dyDescent="0.2">
      <c r="B167" s="254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161"/>
      <c r="N167" s="161"/>
      <c r="P167" s="192"/>
      <c r="Q167" s="192"/>
      <c r="R167" s="192"/>
      <c r="U167" s="180"/>
    </row>
    <row r="168" spans="2:21" s="179" customFormat="1" ht="12.95" customHeight="1" x14ac:dyDescent="0.2">
      <c r="B168" s="254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161"/>
      <c r="N168" s="161"/>
      <c r="P168" s="192"/>
      <c r="Q168" s="192"/>
      <c r="R168" s="192"/>
      <c r="U168" s="180"/>
    </row>
    <row r="169" spans="2:21" s="179" customFormat="1" ht="12.95" customHeight="1" x14ac:dyDescent="0.2">
      <c r="B169" s="254"/>
      <c r="C169" s="253"/>
      <c r="D169" s="253"/>
      <c r="E169" s="253"/>
      <c r="F169" s="253"/>
      <c r="G169" s="253"/>
      <c r="H169" s="253"/>
      <c r="I169" s="253"/>
      <c r="J169" s="253"/>
      <c r="K169" s="253"/>
      <c r="L169" s="253"/>
      <c r="M169" s="161"/>
      <c r="N169" s="161"/>
      <c r="P169" s="192"/>
      <c r="Q169" s="192"/>
      <c r="R169" s="192"/>
      <c r="U169" s="180"/>
    </row>
    <row r="170" spans="2:21" s="179" customFormat="1" ht="12.95" customHeight="1" x14ac:dyDescent="0.2">
      <c r="B170" s="254"/>
      <c r="C170" s="253"/>
      <c r="D170" s="253"/>
      <c r="E170" s="253"/>
      <c r="F170" s="253"/>
      <c r="G170" s="253"/>
      <c r="H170" s="253"/>
      <c r="I170" s="253"/>
      <c r="J170" s="253"/>
      <c r="K170" s="253"/>
      <c r="L170" s="253"/>
      <c r="M170" s="161"/>
      <c r="N170" s="161"/>
      <c r="P170" s="192"/>
      <c r="Q170" s="192"/>
      <c r="R170" s="192"/>
      <c r="U170" s="180"/>
    </row>
    <row r="171" spans="2:21" s="179" customFormat="1" ht="12.95" customHeight="1" x14ac:dyDescent="0.2">
      <c r="B171" s="254"/>
      <c r="C171" s="253"/>
      <c r="D171" s="253"/>
      <c r="E171" s="253"/>
      <c r="F171" s="253"/>
      <c r="G171" s="253"/>
      <c r="H171" s="253"/>
      <c r="I171" s="253"/>
      <c r="J171" s="253"/>
      <c r="K171" s="253"/>
      <c r="L171" s="253"/>
      <c r="M171" s="161"/>
      <c r="N171" s="161"/>
      <c r="P171" s="192"/>
      <c r="Q171" s="192"/>
      <c r="R171" s="192"/>
      <c r="U171" s="180"/>
    </row>
    <row r="172" spans="2:21" s="179" customFormat="1" ht="12.95" customHeight="1" x14ac:dyDescent="0.2">
      <c r="B172" s="254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161"/>
      <c r="N172" s="161"/>
      <c r="P172" s="192"/>
      <c r="Q172" s="192"/>
      <c r="R172" s="192"/>
      <c r="U172" s="180"/>
    </row>
    <row r="173" spans="2:21" s="179" customFormat="1" ht="12.95" customHeight="1" x14ac:dyDescent="0.2">
      <c r="B173" s="254"/>
      <c r="C173" s="253"/>
      <c r="D173" s="253"/>
      <c r="E173" s="253"/>
      <c r="F173" s="253"/>
      <c r="G173" s="253"/>
      <c r="H173" s="253"/>
      <c r="I173" s="253"/>
      <c r="J173" s="253"/>
      <c r="K173" s="253"/>
      <c r="L173" s="253"/>
      <c r="M173" s="161"/>
      <c r="N173" s="161"/>
      <c r="P173" s="192"/>
      <c r="Q173" s="192"/>
      <c r="R173" s="192"/>
      <c r="U173" s="180"/>
    </row>
    <row r="174" spans="2:21" s="179" customFormat="1" ht="12.95" customHeight="1" x14ac:dyDescent="0.2">
      <c r="B174" s="254"/>
      <c r="C174" s="253"/>
      <c r="D174" s="253"/>
      <c r="E174" s="253"/>
      <c r="F174" s="253"/>
      <c r="G174" s="253"/>
      <c r="H174" s="253"/>
      <c r="I174" s="253"/>
      <c r="J174" s="253"/>
      <c r="K174" s="253"/>
      <c r="L174" s="161"/>
      <c r="M174" s="161"/>
      <c r="N174" s="161"/>
      <c r="P174" s="192"/>
      <c r="Q174" s="192"/>
      <c r="R174" s="192"/>
      <c r="U174" s="180"/>
    </row>
    <row r="175" spans="2:21" s="179" customFormat="1" ht="12.95" customHeight="1" x14ac:dyDescent="0.2">
      <c r="B175" s="254"/>
      <c r="C175" s="253"/>
      <c r="D175" s="253"/>
      <c r="E175" s="253"/>
      <c r="F175" s="253"/>
      <c r="G175" s="253"/>
      <c r="H175" s="253"/>
      <c r="I175" s="253"/>
      <c r="J175" s="253"/>
      <c r="K175" s="253"/>
      <c r="L175" s="161"/>
      <c r="M175" s="161"/>
      <c r="N175" s="161"/>
      <c r="P175" s="192"/>
      <c r="Q175" s="192"/>
      <c r="R175" s="192"/>
    </row>
    <row r="176" spans="2:21" s="179" customFormat="1" ht="12.95" customHeight="1" x14ac:dyDescent="0.2">
      <c r="B176" s="254"/>
      <c r="C176" s="253"/>
      <c r="D176" s="253"/>
      <c r="E176" s="253"/>
      <c r="F176" s="253"/>
      <c r="G176" s="253"/>
      <c r="H176" s="253"/>
      <c r="I176" s="253"/>
      <c r="J176" s="253"/>
      <c r="K176" s="253"/>
      <c r="L176" s="161"/>
      <c r="M176" s="161"/>
      <c r="N176" s="161"/>
      <c r="P176" s="192"/>
      <c r="Q176" s="192"/>
      <c r="R176" s="192"/>
    </row>
    <row r="177" spans="1:26" s="179" customFormat="1" ht="12.95" customHeight="1" x14ac:dyDescent="0.2">
      <c r="B177" s="254"/>
      <c r="C177" s="253"/>
      <c r="D177" s="253"/>
      <c r="E177" s="253"/>
      <c r="F177" s="253"/>
      <c r="G177" s="253"/>
      <c r="H177" s="253"/>
      <c r="I177" s="253"/>
      <c r="J177" s="253"/>
      <c r="K177" s="253"/>
      <c r="L177" s="161"/>
      <c r="M177" s="161"/>
      <c r="N177" s="161"/>
      <c r="P177" s="192"/>
      <c r="Q177" s="192"/>
      <c r="R177" s="192"/>
    </row>
    <row r="178" spans="1:26" s="179" customFormat="1" ht="12.95" customHeight="1" x14ac:dyDescent="0.2">
      <c r="B178" s="254"/>
      <c r="C178" s="253"/>
      <c r="D178" s="253"/>
      <c r="E178" s="253"/>
      <c r="F178" s="253"/>
      <c r="G178" s="253"/>
      <c r="H178" s="253"/>
      <c r="I178" s="253"/>
      <c r="J178" s="253"/>
      <c r="K178" s="253"/>
      <c r="L178" s="161"/>
      <c r="M178" s="161"/>
      <c r="N178" s="161"/>
      <c r="P178" s="192"/>
      <c r="Q178" s="192"/>
      <c r="R178" s="192"/>
    </row>
    <row r="179" spans="1:26" s="179" customFormat="1" ht="12.95" customHeight="1" x14ac:dyDescent="0.2">
      <c r="B179" s="254"/>
      <c r="C179" s="253"/>
      <c r="D179" s="253"/>
      <c r="E179" s="253"/>
      <c r="F179" s="253"/>
      <c r="G179" s="253"/>
      <c r="H179" s="253"/>
      <c r="I179" s="253"/>
      <c r="J179" s="253"/>
      <c r="K179" s="253"/>
      <c r="L179" s="161"/>
      <c r="M179" s="161"/>
      <c r="N179" s="161"/>
      <c r="P179" s="192"/>
      <c r="Q179" s="192"/>
      <c r="R179" s="192"/>
    </row>
    <row r="180" spans="1:26" s="179" customFormat="1" ht="12.95" customHeight="1" x14ac:dyDescent="0.2">
      <c r="B180" s="254"/>
      <c r="C180" s="253"/>
      <c r="D180" s="253"/>
      <c r="E180" s="253"/>
      <c r="F180" s="253"/>
      <c r="G180" s="253"/>
      <c r="H180" s="253"/>
      <c r="I180" s="253"/>
      <c r="J180" s="253"/>
      <c r="K180" s="253"/>
      <c r="L180" s="161"/>
      <c r="M180" s="161"/>
      <c r="N180" s="161"/>
      <c r="P180" s="192"/>
      <c r="Q180" s="192"/>
      <c r="R180" s="192"/>
    </row>
    <row r="181" spans="1:26" s="179" customFormat="1" ht="12.95" customHeight="1" x14ac:dyDescent="0.2">
      <c r="B181" s="254"/>
      <c r="C181" s="253"/>
      <c r="D181" s="253"/>
      <c r="E181" s="253"/>
      <c r="F181" s="253"/>
      <c r="G181" s="253"/>
      <c r="H181" s="253"/>
      <c r="I181" s="253"/>
      <c r="J181" s="253"/>
      <c r="K181" s="253"/>
      <c r="L181" s="161"/>
      <c r="M181" s="161"/>
      <c r="N181" s="161"/>
      <c r="P181" s="192"/>
      <c r="Q181" s="192"/>
      <c r="R181" s="192"/>
    </row>
    <row r="182" spans="1:26" s="179" customFormat="1" ht="12.95" customHeight="1" x14ac:dyDescent="0.2">
      <c r="B182" s="254"/>
      <c r="C182" s="253"/>
      <c r="D182" s="253"/>
      <c r="E182" s="253"/>
      <c r="F182" s="253"/>
      <c r="G182" s="253"/>
      <c r="H182" s="253"/>
      <c r="I182" s="253"/>
      <c r="J182" s="253"/>
      <c r="K182" s="253"/>
      <c r="L182" s="161"/>
      <c r="M182" s="161"/>
      <c r="N182" s="161"/>
      <c r="P182" s="192"/>
      <c r="Q182" s="192"/>
      <c r="R182" s="192"/>
    </row>
    <row r="183" spans="1:26" s="179" customFormat="1" ht="12.95" customHeight="1" x14ac:dyDescent="0.2">
      <c r="B183" s="254"/>
      <c r="C183" s="253"/>
      <c r="D183" s="253"/>
      <c r="E183" s="253"/>
      <c r="F183" s="253"/>
      <c r="G183" s="253"/>
      <c r="H183" s="253"/>
      <c r="I183" s="253"/>
      <c r="J183" s="253"/>
      <c r="K183" s="253"/>
      <c r="L183" s="161"/>
      <c r="M183" s="161"/>
      <c r="N183" s="161"/>
      <c r="P183" s="192"/>
      <c r="Q183" s="192"/>
      <c r="R183" s="192"/>
    </row>
    <row r="184" spans="1:26" s="179" customFormat="1" ht="12.95" customHeight="1" x14ac:dyDescent="0.2">
      <c r="B184" s="254"/>
      <c r="C184" s="253"/>
      <c r="D184" s="253"/>
      <c r="E184" s="253"/>
      <c r="F184" s="253"/>
      <c r="G184" s="253"/>
      <c r="H184" s="253"/>
      <c r="I184" s="253"/>
      <c r="J184" s="253"/>
      <c r="K184" s="253"/>
      <c r="L184" s="161"/>
      <c r="M184" s="161"/>
      <c r="N184" s="161"/>
      <c r="P184" s="192"/>
      <c r="Q184" s="192"/>
      <c r="R184" s="192"/>
    </row>
    <row r="185" spans="1:26" s="179" customFormat="1" ht="12.95" customHeight="1" x14ac:dyDescent="0.2">
      <c r="B185" s="254"/>
      <c r="C185" s="253"/>
      <c r="D185" s="253"/>
      <c r="E185" s="253"/>
      <c r="F185" s="253"/>
      <c r="G185" s="253"/>
      <c r="H185" s="253"/>
      <c r="I185" s="253"/>
      <c r="J185" s="253"/>
      <c r="K185" s="253"/>
      <c r="L185" s="161"/>
      <c r="M185" s="161"/>
      <c r="N185" s="161"/>
      <c r="P185" s="192"/>
      <c r="Q185" s="192"/>
      <c r="R185" s="192"/>
    </row>
    <row r="186" spans="1:26" s="179" customFormat="1" ht="12.95" customHeight="1" x14ac:dyDescent="0.2">
      <c r="B186" s="254"/>
      <c r="C186" s="253"/>
      <c r="D186" s="253"/>
      <c r="E186" s="253"/>
      <c r="F186" s="253"/>
      <c r="G186" s="253"/>
      <c r="H186" s="253"/>
      <c r="I186" s="253"/>
      <c r="J186" s="253"/>
      <c r="K186" s="253"/>
      <c r="L186" s="161"/>
      <c r="M186" s="161"/>
      <c r="N186" s="161"/>
      <c r="P186" s="192"/>
      <c r="Q186" s="192"/>
      <c r="R186" s="192"/>
    </row>
    <row r="187" spans="1:26" s="179" customFormat="1" ht="12.95" customHeight="1" x14ac:dyDescent="0.2">
      <c r="B187" s="254"/>
      <c r="C187" s="253"/>
      <c r="D187" s="253"/>
      <c r="E187" s="253"/>
      <c r="F187" s="253"/>
      <c r="G187" s="253"/>
      <c r="H187" s="253"/>
      <c r="I187" s="253"/>
      <c r="J187" s="253"/>
      <c r="K187" s="253"/>
      <c r="L187" s="161"/>
      <c r="M187" s="161"/>
      <c r="N187" s="161"/>
      <c r="P187" s="192"/>
      <c r="Q187" s="192"/>
      <c r="R187" s="192"/>
    </row>
    <row r="188" spans="1:26" s="179" customFormat="1" ht="12.95" customHeight="1" x14ac:dyDescent="0.2">
      <c r="B188" s="254"/>
      <c r="C188" s="253"/>
      <c r="D188" s="253"/>
      <c r="E188" s="253"/>
      <c r="F188" s="253"/>
      <c r="G188" s="253"/>
      <c r="H188" s="253"/>
      <c r="I188" s="253"/>
      <c r="J188" s="253"/>
      <c r="K188" s="253"/>
      <c r="L188" s="161"/>
      <c r="M188" s="161"/>
      <c r="N188" s="161"/>
      <c r="P188" s="192"/>
      <c r="Q188" s="192"/>
      <c r="R188" s="192"/>
    </row>
    <row r="189" spans="1:26" s="179" customFormat="1" ht="12.95" customHeight="1" x14ac:dyDescent="0.2">
      <c r="B189" s="254"/>
      <c r="C189" s="253"/>
      <c r="D189" s="253"/>
      <c r="E189" s="253"/>
      <c r="F189" s="253"/>
      <c r="G189" s="253"/>
      <c r="H189" s="253"/>
      <c r="I189" s="253"/>
      <c r="J189" s="253"/>
      <c r="K189" s="253"/>
      <c r="L189" s="161"/>
      <c r="M189" s="161"/>
      <c r="N189" s="161"/>
      <c r="P189" s="192"/>
      <c r="Q189" s="192"/>
      <c r="R189" s="192"/>
    </row>
    <row r="190" spans="1:26" s="179" customFormat="1" ht="12.95" customHeight="1" x14ac:dyDescent="0.2">
      <c r="A190" s="161"/>
      <c r="B190" s="254"/>
      <c r="C190" s="253"/>
      <c r="D190" s="253"/>
      <c r="E190" s="253"/>
      <c r="F190" s="253"/>
      <c r="G190" s="253"/>
      <c r="H190" s="253"/>
      <c r="I190" s="253"/>
      <c r="J190" s="253"/>
      <c r="K190" s="253"/>
      <c r="L190" s="161"/>
      <c r="M190" s="161"/>
      <c r="N190" s="161"/>
      <c r="P190" s="192"/>
      <c r="Q190" s="192"/>
      <c r="R190" s="192"/>
    </row>
    <row r="191" spans="1:26" s="179" customFormat="1" ht="12.95" customHeight="1" x14ac:dyDescent="0.2">
      <c r="A191" s="161"/>
      <c r="B191" s="254"/>
      <c r="C191" s="253"/>
      <c r="D191" s="253"/>
      <c r="E191" s="253"/>
      <c r="F191" s="253"/>
      <c r="G191" s="253"/>
      <c r="H191" s="253"/>
      <c r="I191" s="253"/>
      <c r="J191" s="253"/>
      <c r="K191" s="253"/>
      <c r="L191" s="161"/>
      <c r="M191" s="161"/>
      <c r="N191" s="161"/>
      <c r="P191" s="192"/>
      <c r="Q191" s="192"/>
      <c r="R191" s="192"/>
    </row>
    <row r="192" spans="1:26" s="179" customFormat="1" ht="12.95" customHeight="1" x14ac:dyDescent="0.2">
      <c r="A192" s="161"/>
      <c r="B192" s="254"/>
      <c r="C192" s="253"/>
      <c r="D192" s="253"/>
      <c r="E192" s="253"/>
      <c r="F192" s="253"/>
      <c r="G192" s="253"/>
      <c r="H192" s="253"/>
      <c r="I192" s="253"/>
      <c r="J192" s="253"/>
      <c r="K192" s="253"/>
      <c r="L192" s="161"/>
      <c r="M192" s="161"/>
      <c r="N192" s="161"/>
      <c r="O192" s="192"/>
      <c r="P192" s="192"/>
      <c r="Q192" s="192"/>
      <c r="Z192" s="161"/>
    </row>
    <row r="193" spans="1:27" s="179" customFormat="1" ht="12.95" customHeight="1" x14ac:dyDescent="0.2">
      <c r="A193" s="161"/>
      <c r="B193" s="254"/>
      <c r="C193" s="253"/>
      <c r="D193" s="253"/>
      <c r="E193" s="253"/>
      <c r="F193" s="253"/>
      <c r="G193" s="253"/>
      <c r="H193" s="253"/>
      <c r="I193" s="253"/>
      <c r="J193" s="253"/>
      <c r="K193" s="253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</row>
    <row r="194" spans="1:27" s="179" customFormat="1" ht="12.95" customHeight="1" x14ac:dyDescent="0.2">
      <c r="A194" s="161"/>
      <c r="B194" s="254"/>
      <c r="C194" s="253"/>
      <c r="D194" s="253"/>
      <c r="E194" s="253"/>
      <c r="F194" s="253"/>
      <c r="G194" s="253"/>
      <c r="H194" s="253"/>
      <c r="I194" s="253"/>
      <c r="J194" s="253"/>
      <c r="K194" s="253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</row>
    <row r="195" spans="1:27" s="179" customFormat="1" ht="12.95" customHeight="1" x14ac:dyDescent="0.2">
      <c r="A195" s="161"/>
      <c r="B195" s="254"/>
      <c r="C195" s="253"/>
      <c r="D195" s="253"/>
      <c r="E195" s="253"/>
      <c r="F195" s="253"/>
      <c r="G195" s="253"/>
      <c r="H195" s="253"/>
      <c r="I195" s="253"/>
      <c r="J195" s="253"/>
      <c r="K195" s="253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</row>
    <row r="196" spans="1:27" s="179" customFormat="1" ht="12.95" customHeight="1" x14ac:dyDescent="0.2">
      <c r="A196" s="161"/>
      <c r="B196" s="254"/>
      <c r="C196" s="253"/>
      <c r="D196" s="253"/>
      <c r="E196" s="253"/>
      <c r="F196" s="253"/>
      <c r="G196" s="253"/>
      <c r="H196" s="253"/>
      <c r="I196" s="253"/>
      <c r="J196" s="253"/>
      <c r="K196" s="253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</row>
    <row r="197" spans="1:27" s="179" customFormat="1" ht="12.95" customHeight="1" x14ac:dyDescent="0.2">
      <c r="A197" s="161"/>
      <c r="B197" s="254"/>
      <c r="C197" s="253"/>
      <c r="D197" s="253"/>
      <c r="E197" s="253"/>
      <c r="F197" s="253"/>
      <c r="G197" s="253"/>
      <c r="H197" s="253"/>
      <c r="I197" s="253"/>
      <c r="J197" s="253"/>
      <c r="K197" s="253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</row>
    <row r="198" spans="1:27" x14ac:dyDescent="0.2">
      <c r="B198" s="254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27" x14ac:dyDescent="0.2">
      <c r="B199" s="254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27" x14ac:dyDescent="0.2">
      <c r="B200" s="254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27" x14ac:dyDescent="0.2">
      <c r="B201" s="254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27" x14ac:dyDescent="0.2">
      <c r="B202" s="254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27" x14ac:dyDescent="0.2">
      <c r="B203" s="254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27" x14ac:dyDescent="0.2">
      <c r="B204" s="254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27" x14ac:dyDescent="0.2">
      <c r="B205" s="254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27" x14ac:dyDescent="0.2">
      <c r="B206" s="254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27" x14ac:dyDescent="0.2">
      <c r="B207" s="254"/>
      <c r="C207" s="253"/>
      <c r="D207" s="253"/>
      <c r="E207" s="253"/>
      <c r="F207" s="253"/>
      <c r="G207" s="253"/>
      <c r="H207" s="253"/>
      <c r="I207" s="253"/>
      <c r="J207" s="253"/>
      <c r="K207" s="253"/>
    </row>
    <row r="208" spans="1:27" x14ac:dyDescent="0.2">
      <c r="B208" s="254"/>
      <c r="C208" s="253"/>
      <c r="D208" s="253"/>
      <c r="E208" s="253"/>
      <c r="F208" s="253"/>
      <c r="G208" s="253"/>
      <c r="H208" s="253"/>
      <c r="I208" s="253"/>
      <c r="J208" s="253"/>
      <c r="K208" s="253"/>
    </row>
    <row r="209" spans="2:11" x14ac:dyDescent="0.2">
      <c r="B209" s="254"/>
      <c r="C209" s="253"/>
      <c r="D209" s="253"/>
      <c r="E209" s="253"/>
      <c r="F209" s="253"/>
      <c r="G209" s="253"/>
      <c r="H209" s="253"/>
      <c r="I209" s="253"/>
      <c r="J209" s="253"/>
      <c r="K209" s="253"/>
    </row>
    <row r="210" spans="2:11" x14ac:dyDescent="0.2">
      <c r="B210" s="254"/>
      <c r="C210" s="253"/>
      <c r="D210" s="253"/>
      <c r="E210" s="253"/>
      <c r="F210" s="253"/>
      <c r="G210" s="253"/>
      <c r="H210" s="253"/>
      <c r="I210" s="253"/>
      <c r="J210" s="253"/>
      <c r="K210" s="253"/>
    </row>
    <row r="211" spans="2:11" x14ac:dyDescent="0.2">
      <c r="B211" s="254"/>
      <c r="C211" s="253"/>
      <c r="D211" s="253"/>
      <c r="E211" s="253"/>
      <c r="F211" s="253"/>
      <c r="G211" s="253"/>
      <c r="H211" s="253"/>
      <c r="I211" s="253"/>
      <c r="J211" s="253"/>
      <c r="K211" s="253"/>
    </row>
    <row r="212" spans="2:11" x14ac:dyDescent="0.2">
      <c r="B212" s="254"/>
      <c r="C212" s="253"/>
      <c r="D212" s="253"/>
      <c r="E212" s="253"/>
      <c r="F212" s="253"/>
      <c r="G212" s="253"/>
      <c r="H212" s="253"/>
      <c r="I212" s="253"/>
      <c r="J212" s="253"/>
      <c r="K212" s="253"/>
    </row>
    <row r="213" spans="2:11" x14ac:dyDescent="0.2">
      <c r="B213" s="254"/>
      <c r="C213" s="253"/>
      <c r="D213" s="253"/>
      <c r="E213" s="253"/>
      <c r="F213" s="253"/>
      <c r="G213" s="253"/>
      <c r="H213" s="253"/>
      <c r="I213" s="253"/>
      <c r="J213" s="253"/>
      <c r="K213" s="253"/>
    </row>
    <row r="214" spans="2:11" x14ac:dyDescent="0.2">
      <c r="B214" s="254"/>
      <c r="C214" s="253"/>
      <c r="D214" s="253"/>
      <c r="E214" s="253"/>
      <c r="F214" s="253"/>
      <c r="G214" s="253"/>
      <c r="H214" s="253"/>
      <c r="I214" s="253"/>
      <c r="J214" s="253"/>
      <c r="K214" s="253"/>
    </row>
    <row r="215" spans="2:11" x14ac:dyDescent="0.2">
      <c r="B215" s="254"/>
      <c r="C215" s="253"/>
      <c r="D215" s="253"/>
      <c r="E215" s="253"/>
      <c r="F215" s="253"/>
      <c r="G215" s="253"/>
      <c r="H215" s="253"/>
      <c r="I215" s="253"/>
      <c r="J215" s="253"/>
      <c r="K215" s="253"/>
    </row>
    <row r="216" spans="2:11" x14ac:dyDescent="0.2">
      <c r="B216" s="254"/>
      <c r="C216" s="253"/>
      <c r="D216" s="253"/>
      <c r="E216" s="253"/>
      <c r="F216" s="253"/>
      <c r="G216" s="253"/>
      <c r="H216" s="253"/>
      <c r="I216" s="253"/>
      <c r="J216" s="253"/>
      <c r="K216" s="253"/>
    </row>
    <row r="217" spans="2:11" x14ac:dyDescent="0.2">
      <c r="B217" s="254"/>
      <c r="C217" s="253"/>
      <c r="D217" s="253"/>
      <c r="E217" s="253"/>
      <c r="F217" s="253"/>
      <c r="G217" s="253"/>
      <c r="H217" s="253"/>
      <c r="I217" s="253"/>
      <c r="J217" s="253"/>
      <c r="K217" s="253"/>
    </row>
    <row r="218" spans="2:11" x14ac:dyDescent="0.2">
      <c r="B218" s="254"/>
      <c r="C218" s="253"/>
      <c r="D218" s="253"/>
      <c r="E218" s="253"/>
      <c r="F218" s="253"/>
      <c r="G218" s="253"/>
      <c r="H218" s="253"/>
      <c r="I218" s="253"/>
      <c r="J218" s="253"/>
      <c r="K218" s="253"/>
    </row>
    <row r="219" spans="2:11" x14ac:dyDescent="0.2">
      <c r="B219" s="254"/>
      <c r="C219" s="253"/>
      <c r="D219" s="253"/>
      <c r="E219" s="253"/>
      <c r="F219" s="253"/>
      <c r="G219" s="253"/>
      <c r="H219" s="253"/>
      <c r="I219" s="253"/>
      <c r="J219" s="253"/>
      <c r="K219" s="253"/>
    </row>
    <row r="220" spans="2:11" x14ac:dyDescent="0.2">
      <c r="B220" s="254"/>
      <c r="C220" s="253"/>
      <c r="D220" s="253"/>
      <c r="E220" s="253"/>
      <c r="F220" s="253"/>
      <c r="G220" s="253"/>
      <c r="H220" s="253"/>
      <c r="I220" s="253"/>
      <c r="J220" s="253"/>
      <c r="K220" s="253"/>
    </row>
    <row r="221" spans="2:11" x14ac:dyDescent="0.2">
      <c r="B221" s="254"/>
      <c r="C221" s="253"/>
      <c r="D221" s="253"/>
      <c r="E221" s="253"/>
      <c r="F221" s="253"/>
      <c r="G221" s="253"/>
      <c r="H221" s="253"/>
      <c r="I221" s="253"/>
      <c r="J221" s="253"/>
      <c r="K221" s="253"/>
    </row>
    <row r="222" spans="2:11" x14ac:dyDescent="0.2">
      <c r="B222" s="254"/>
      <c r="C222" s="253"/>
      <c r="D222" s="253"/>
      <c r="E222" s="253"/>
      <c r="F222" s="253"/>
      <c r="G222" s="253"/>
      <c r="H222" s="253"/>
      <c r="I222" s="253"/>
      <c r="J222" s="253"/>
      <c r="K222" s="253"/>
    </row>
    <row r="223" spans="2:11" x14ac:dyDescent="0.2">
      <c r="B223" s="254"/>
      <c r="C223" s="253"/>
      <c r="D223" s="253"/>
      <c r="E223" s="253"/>
      <c r="F223" s="253"/>
      <c r="G223" s="253"/>
      <c r="H223" s="253"/>
      <c r="I223" s="253"/>
      <c r="J223" s="253"/>
      <c r="K223" s="253"/>
    </row>
    <row r="224" spans="2:11" x14ac:dyDescent="0.2">
      <c r="B224" s="254"/>
      <c r="C224" s="253"/>
      <c r="D224" s="253"/>
      <c r="E224" s="253"/>
      <c r="F224" s="253"/>
      <c r="G224" s="253"/>
      <c r="H224" s="253"/>
      <c r="I224" s="253"/>
      <c r="J224" s="253"/>
      <c r="K224" s="253"/>
    </row>
    <row r="225" spans="2:11" x14ac:dyDescent="0.2">
      <c r="B225" s="254"/>
      <c r="C225" s="253"/>
      <c r="D225" s="253"/>
      <c r="E225" s="253"/>
      <c r="F225" s="253"/>
      <c r="G225" s="253"/>
      <c r="H225" s="253"/>
      <c r="I225" s="253"/>
      <c r="J225" s="253"/>
      <c r="K225" s="253"/>
    </row>
    <row r="226" spans="2:11" x14ac:dyDescent="0.2">
      <c r="B226" s="254"/>
      <c r="C226" s="253"/>
      <c r="D226" s="253"/>
      <c r="E226" s="253"/>
      <c r="F226" s="253"/>
      <c r="G226" s="253"/>
      <c r="H226" s="253"/>
      <c r="I226" s="253"/>
      <c r="J226" s="253"/>
      <c r="K226" s="253"/>
    </row>
    <row r="227" spans="2:11" x14ac:dyDescent="0.2">
      <c r="B227" s="254"/>
      <c r="C227" s="253"/>
      <c r="D227" s="253"/>
      <c r="E227" s="253"/>
      <c r="F227" s="253"/>
      <c r="G227" s="253"/>
      <c r="H227" s="253"/>
      <c r="I227" s="253"/>
      <c r="J227" s="253"/>
      <c r="K227" s="253"/>
    </row>
    <row r="228" spans="2:11" x14ac:dyDescent="0.2">
      <c r="B228" s="254"/>
      <c r="C228" s="253"/>
      <c r="D228" s="253"/>
      <c r="E228" s="253"/>
      <c r="F228" s="253"/>
      <c r="G228" s="253"/>
      <c r="H228" s="253"/>
      <c r="I228" s="253"/>
      <c r="J228" s="253"/>
      <c r="K228" s="253"/>
    </row>
    <row r="229" spans="2:11" x14ac:dyDescent="0.2">
      <c r="B229" s="254"/>
      <c r="C229" s="253"/>
      <c r="D229" s="253"/>
      <c r="E229" s="253"/>
      <c r="F229" s="253"/>
      <c r="G229" s="253"/>
      <c r="H229" s="253"/>
      <c r="I229" s="253"/>
      <c r="J229" s="253"/>
      <c r="K229" s="253"/>
    </row>
    <row r="230" spans="2:11" x14ac:dyDescent="0.2">
      <c r="B230" s="254"/>
      <c r="C230" s="253"/>
      <c r="D230" s="253"/>
      <c r="E230" s="253"/>
      <c r="F230" s="253"/>
      <c r="G230" s="253"/>
      <c r="H230" s="253"/>
      <c r="I230" s="253"/>
      <c r="J230" s="253"/>
      <c r="K230" s="253"/>
    </row>
    <row r="231" spans="2:11" x14ac:dyDescent="0.2">
      <c r="B231" s="254"/>
      <c r="C231" s="253"/>
      <c r="D231" s="253"/>
      <c r="E231" s="253"/>
      <c r="F231" s="253"/>
      <c r="G231" s="253"/>
      <c r="H231" s="253"/>
      <c r="I231" s="253"/>
      <c r="J231" s="253"/>
      <c r="K231" s="253"/>
    </row>
    <row r="232" spans="2:11" x14ac:dyDescent="0.2">
      <c r="B232" s="254"/>
      <c r="C232" s="253"/>
      <c r="D232" s="253"/>
      <c r="E232" s="253"/>
      <c r="F232" s="253"/>
      <c r="G232" s="253"/>
      <c r="H232" s="253"/>
      <c r="I232" s="253"/>
      <c r="J232" s="253"/>
      <c r="K232" s="253"/>
    </row>
    <row r="233" spans="2:11" x14ac:dyDescent="0.2">
      <c r="B233" s="254"/>
      <c r="C233" s="253"/>
      <c r="D233" s="253"/>
      <c r="E233" s="253"/>
      <c r="F233" s="253"/>
      <c r="G233" s="253"/>
      <c r="H233" s="253"/>
      <c r="I233" s="253"/>
      <c r="J233" s="253"/>
      <c r="K233" s="253"/>
    </row>
    <row r="234" spans="2:11" x14ac:dyDescent="0.2">
      <c r="B234" s="254"/>
      <c r="C234" s="253"/>
      <c r="D234" s="253"/>
      <c r="E234" s="253"/>
      <c r="F234" s="253"/>
      <c r="G234" s="253"/>
      <c r="H234" s="253"/>
      <c r="I234" s="253"/>
      <c r="J234" s="253"/>
      <c r="K234" s="253"/>
    </row>
    <row r="235" spans="2:11" x14ac:dyDescent="0.2">
      <c r="B235" s="254"/>
      <c r="C235" s="253"/>
      <c r="D235" s="253"/>
      <c r="E235" s="253"/>
      <c r="F235" s="253"/>
      <c r="G235" s="253"/>
      <c r="H235" s="253"/>
      <c r="I235" s="253"/>
      <c r="J235" s="253"/>
      <c r="K235" s="253"/>
    </row>
    <row r="236" spans="2:11" x14ac:dyDescent="0.2">
      <c r="B236" s="254"/>
      <c r="C236" s="253"/>
      <c r="D236" s="253"/>
      <c r="E236" s="253"/>
      <c r="F236" s="253"/>
      <c r="G236" s="253"/>
      <c r="H236" s="253"/>
      <c r="I236" s="253"/>
      <c r="J236" s="253"/>
      <c r="K236" s="253"/>
    </row>
    <row r="237" spans="2:11" x14ac:dyDescent="0.2">
      <c r="B237" s="254"/>
      <c r="C237" s="253"/>
      <c r="D237" s="253"/>
      <c r="E237" s="253"/>
      <c r="F237" s="253"/>
      <c r="G237" s="253"/>
      <c r="H237" s="253"/>
      <c r="I237" s="253"/>
      <c r="J237" s="253"/>
      <c r="K237" s="253"/>
    </row>
    <row r="238" spans="2:11" x14ac:dyDescent="0.2">
      <c r="B238" s="254"/>
      <c r="C238" s="253"/>
      <c r="D238" s="253"/>
      <c r="E238" s="253"/>
      <c r="F238" s="253"/>
      <c r="G238" s="253"/>
      <c r="H238" s="253"/>
      <c r="I238" s="253"/>
      <c r="J238" s="253"/>
      <c r="K238" s="253"/>
    </row>
    <row r="239" spans="2:11" x14ac:dyDescent="0.2">
      <c r="B239" s="254"/>
      <c r="C239" s="253"/>
      <c r="D239" s="253"/>
      <c r="E239" s="253"/>
      <c r="F239" s="253"/>
      <c r="G239" s="253"/>
      <c r="H239" s="253"/>
      <c r="I239" s="253"/>
      <c r="J239" s="253"/>
      <c r="K239" s="253"/>
    </row>
    <row r="240" spans="2:11" x14ac:dyDescent="0.2">
      <c r="B240" s="254"/>
      <c r="C240" s="253"/>
      <c r="D240" s="253"/>
      <c r="E240" s="253"/>
      <c r="F240" s="253"/>
      <c r="G240" s="253"/>
      <c r="H240" s="253"/>
      <c r="I240" s="253"/>
      <c r="J240" s="253"/>
      <c r="K240" s="253"/>
    </row>
    <row r="241" spans="2:11" x14ac:dyDescent="0.2">
      <c r="B241" s="254"/>
      <c r="C241" s="253"/>
      <c r="D241" s="253"/>
      <c r="E241" s="253"/>
      <c r="F241" s="253"/>
      <c r="G241" s="253"/>
      <c r="H241" s="253"/>
      <c r="I241" s="253"/>
      <c r="J241" s="253"/>
      <c r="K241" s="253"/>
    </row>
    <row r="242" spans="2:11" x14ac:dyDescent="0.2">
      <c r="B242" s="254"/>
      <c r="C242" s="253"/>
      <c r="D242" s="253"/>
      <c r="E242" s="253"/>
      <c r="F242" s="253"/>
      <c r="G242" s="253"/>
      <c r="H242" s="253"/>
      <c r="I242" s="253"/>
      <c r="J242" s="253"/>
      <c r="K242" s="253"/>
    </row>
    <row r="243" spans="2:11" x14ac:dyDescent="0.2">
      <c r="B243" s="254"/>
      <c r="C243" s="253"/>
      <c r="D243" s="253"/>
      <c r="E243" s="253"/>
      <c r="F243" s="253"/>
      <c r="G243" s="253"/>
      <c r="H243" s="253"/>
      <c r="I243" s="253"/>
      <c r="J243" s="253"/>
      <c r="K243" s="253"/>
    </row>
    <row r="244" spans="2:11" x14ac:dyDescent="0.2">
      <c r="B244" s="254"/>
      <c r="C244" s="253"/>
      <c r="D244" s="253"/>
      <c r="E244" s="253"/>
      <c r="F244" s="253"/>
      <c r="G244" s="253"/>
      <c r="H244" s="253"/>
      <c r="I244" s="253"/>
      <c r="J244" s="253"/>
      <c r="K244" s="253"/>
    </row>
    <row r="245" spans="2:11" x14ac:dyDescent="0.2">
      <c r="B245" s="254"/>
      <c r="C245" s="253"/>
      <c r="D245" s="253"/>
      <c r="E245" s="253"/>
      <c r="F245" s="253"/>
      <c r="G245" s="253"/>
      <c r="H245" s="253"/>
      <c r="I245" s="253"/>
      <c r="J245" s="253"/>
      <c r="K245" s="253"/>
    </row>
    <row r="246" spans="2:11" x14ac:dyDescent="0.2">
      <c r="B246" s="254"/>
      <c r="C246" s="253"/>
      <c r="D246" s="253"/>
      <c r="E246" s="253"/>
      <c r="F246" s="253"/>
      <c r="G246" s="253"/>
      <c r="H246" s="253"/>
      <c r="I246" s="253"/>
      <c r="J246" s="253"/>
      <c r="K246" s="253"/>
    </row>
    <row r="247" spans="2:11" x14ac:dyDescent="0.2">
      <c r="B247" s="254"/>
      <c r="C247" s="253"/>
      <c r="D247" s="253"/>
      <c r="E247" s="253"/>
      <c r="F247" s="253"/>
      <c r="G247" s="253"/>
      <c r="H247" s="253"/>
      <c r="I247" s="253"/>
      <c r="J247" s="253"/>
      <c r="K247" s="253"/>
    </row>
    <row r="248" spans="2:11" x14ac:dyDescent="0.2">
      <c r="B248" s="254"/>
      <c r="C248" s="253"/>
      <c r="D248" s="253"/>
      <c r="E248" s="253"/>
      <c r="F248" s="253"/>
      <c r="G248" s="253"/>
      <c r="H248" s="253"/>
      <c r="I248" s="253"/>
      <c r="J248" s="253"/>
      <c r="K248" s="253"/>
    </row>
    <row r="249" spans="2:11" x14ac:dyDescent="0.2">
      <c r="B249" s="254"/>
      <c r="C249" s="253"/>
      <c r="D249" s="253"/>
      <c r="E249" s="253"/>
      <c r="F249" s="253"/>
      <c r="G249" s="253"/>
      <c r="H249" s="253"/>
      <c r="I249" s="253"/>
      <c r="J249" s="253"/>
      <c r="K249" s="253"/>
    </row>
    <row r="250" spans="2:11" x14ac:dyDescent="0.2">
      <c r="B250" s="254"/>
      <c r="C250" s="253"/>
      <c r="D250" s="253"/>
      <c r="E250" s="253"/>
      <c r="F250" s="253"/>
      <c r="G250" s="253"/>
      <c r="H250" s="253"/>
      <c r="I250" s="253"/>
      <c r="J250" s="253"/>
      <c r="K250" s="253"/>
    </row>
    <row r="251" spans="2:11" x14ac:dyDescent="0.2">
      <c r="B251" s="254"/>
      <c r="C251" s="253"/>
      <c r="D251" s="253"/>
      <c r="E251" s="253"/>
      <c r="F251" s="253"/>
      <c r="G251" s="253"/>
      <c r="H251" s="253"/>
      <c r="I251" s="253"/>
      <c r="J251" s="253"/>
      <c r="K251" s="253"/>
    </row>
    <row r="252" spans="2:11" x14ac:dyDescent="0.2">
      <c r="B252" s="254"/>
      <c r="C252" s="253"/>
      <c r="D252" s="253"/>
      <c r="E252" s="253"/>
      <c r="F252" s="253"/>
      <c r="G252" s="253"/>
      <c r="H252" s="253"/>
      <c r="I252" s="253"/>
      <c r="J252" s="253"/>
      <c r="K252" s="253"/>
    </row>
    <row r="253" spans="2:11" x14ac:dyDescent="0.2">
      <c r="B253" s="254"/>
      <c r="C253" s="253"/>
      <c r="D253" s="253"/>
      <c r="E253" s="253"/>
      <c r="F253" s="253"/>
      <c r="G253" s="253"/>
      <c r="H253" s="253"/>
      <c r="I253" s="253"/>
      <c r="J253" s="253"/>
      <c r="K253" s="253"/>
    </row>
    <row r="254" spans="2:11" x14ac:dyDescent="0.2">
      <c r="B254" s="254"/>
      <c r="C254" s="253"/>
      <c r="D254" s="253"/>
      <c r="E254" s="253"/>
      <c r="F254" s="253"/>
      <c r="G254" s="253"/>
      <c r="H254" s="253"/>
      <c r="I254" s="253"/>
      <c r="J254" s="253"/>
      <c r="K254" s="253"/>
    </row>
    <row r="255" spans="2:11" x14ac:dyDescent="0.2">
      <c r="B255" s="254"/>
      <c r="C255" s="253"/>
      <c r="D255" s="253"/>
      <c r="E255" s="253"/>
      <c r="F255" s="253"/>
      <c r="G255" s="253"/>
      <c r="H255" s="253"/>
      <c r="I255" s="253"/>
      <c r="J255" s="253"/>
      <c r="K255" s="253"/>
    </row>
    <row r="256" spans="2:11" x14ac:dyDescent="0.2">
      <c r="B256" s="254"/>
      <c r="C256" s="253"/>
      <c r="D256" s="253"/>
      <c r="E256" s="253"/>
      <c r="F256" s="253"/>
      <c r="G256" s="253"/>
      <c r="H256" s="253"/>
      <c r="I256" s="253"/>
      <c r="J256" s="253"/>
      <c r="K256" s="253"/>
    </row>
    <row r="257" spans="2:11" x14ac:dyDescent="0.2">
      <c r="B257" s="254"/>
      <c r="C257" s="253"/>
      <c r="D257" s="253"/>
      <c r="E257" s="253"/>
      <c r="F257" s="253"/>
      <c r="G257" s="253"/>
      <c r="H257" s="253"/>
      <c r="I257" s="253"/>
      <c r="J257" s="253"/>
      <c r="K257" s="253"/>
    </row>
    <row r="258" spans="2:11" x14ac:dyDescent="0.2">
      <c r="B258" s="254"/>
      <c r="C258" s="253"/>
      <c r="D258" s="253"/>
      <c r="E258" s="253"/>
      <c r="F258" s="253"/>
      <c r="G258" s="253"/>
      <c r="H258" s="253"/>
      <c r="I258" s="253"/>
      <c r="J258" s="253"/>
      <c r="K258" s="253"/>
    </row>
    <row r="259" spans="2:11" x14ac:dyDescent="0.2">
      <c r="B259" s="254"/>
      <c r="C259" s="253"/>
      <c r="D259" s="253"/>
      <c r="E259" s="253"/>
      <c r="F259" s="253"/>
      <c r="G259" s="253"/>
      <c r="H259" s="253"/>
      <c r="I259" s="253"/>
      <c r="J259" s="253"/>
      <c r="K259" s="253"/>
    </row>
    <row r="260" spans="2:11" x14ac:dyDescent="0.2">
      <c r="B260" s="254"/>
      <c r="C260" s="253"/>
      <c r="D260" s="253"/>
      <c r="E260" s="253"/>
      <c r="F260" s="253"/>
      <c r="G260" s="253"/>
      <c r="H260" s="253"/>
      <c r="I260" s="253"/>
      <c r="J260" s="253"/>
      <c r="K260" s="253"/>
    </row>
    <row r="261" spans="2:11" x14ac:dyDescent="0.2">
      <c r="B261" s="254"/>
      <c r="C261" s="253"/>
      <c r="D261" s="253"/>
      <c r="E261" s="253"/>
      <c r="F261" s="253"/>
      <c r="G261" s="253"/>
      <c r="H261" s="253"/>
      <c r="I261" s="253"/>
      <c r="J261" s="253"/>
      <c r="K261" s="253"/>
    </row>
    <row r="262" spans="2:11" x14ac:dyDescent="0.2">
      <c r="B262" s="254"/>
      <c r="C262" s="253"/>
      <c r="D262" s="253"/>
      <c r="E262" s="253"/>
      <c r="F262" s="253"/>
      <c r="G262" s="253"/>
      <c r="H262" s="253"/>
      <c r="I262" s="253"/>
      <c r="J262" s="253"/>
      <c r="K262" s="253"/>
    </row>
    <row r="263" spans="2:11" x14ac:dyDescent="0.2">
      <c r="B263" s="254"/>
      <c r="C263" s="253"/>
      <c r="D263" s="253"/>
      <c r="E263" s="253"/>
      <c r="F263" s="253"/>
      <c r="G263" s="253"/>
      <c r="H263" s="253"/>
      <c r="I263" s="253"/>
      <c r="J263" s="253"/>
      <c r="K263" s="253"/>
    </row>
    <row r="264" spans="2:11" x14ac:dyDescent="0.2">
      <c r="B264" s="254"/>
      <c r="C264" s="253"/>
      <c r="D264" s="253"/>
      <c r="E264" s="253"/>
      <c r="F264" s="253"/>
      <c r="G264" s="253"/>
      <c r="H264" s="253"/>
      <c r="I264" s="253"/>
      <c r="J264" s="253"/>
      <c r="K264" s="253"/>
    </row>
    <row r="265" spans="2:11" x14ac:dyDescent="0.2">
      <c r="B265" s="254"/>
      <c r="C265" s="253"/>
      <c r="D265" s="253"/>
      <c r="E265" s="253"/>
      <c r="F265" s="253"/>
      <c r="G265" s="253"/>
      <c r="H265" s="253"/>
      <c r="I265" s="253"/>
      <c r="J265" s="253"/>
      <c r="K265" s="253"/>
    </row>
    <row r="266" spans="2:11" x14ac:dyDescent="0.2">
      <c r="B266" s="254"/>
      <c r="C266" s="253"/>
      <c r="D266" s="253"/>
      <c r="E266" s="253"/>
      <c r="F266" s="253"/>
      <c r="G266" s="253"/>
      <c r="H266" s="253"/>
      <c r="I266" s="253"/>
      <c r="J266" s="253"/>
      <c r="K266" s="253"/>
    </row>
    <row r="267" spans="2:11" x14ac:dyDescent="0.2">
      <c r="B267" s="254"/>
      <c r="C267" s="253"/>
      <c r="D267" s="253"/>
      <c r="E267" s="253"/>
      <c r="F267" s="253"/>
      <c r="G267" s="253"/>
      <c r="H267" s="253"/>
      <c r="I267" s="253"/>
      <c r="J267" s="253"/>
      <c r="K267" s="253"/>
    </row>
    <row r="268" spans="2:11" x14ac:dyDescent="0.2">
      <c r="B268" s="254"/>
      <c r="C268" s="253"/>
      <c r="D268" s="253"/>
      <c r="E268" s="253"/>
      <c r="F268" s="253"/>
      <c r="G268" s="253"/>
      <c r="H268" s="253"/>
      <c r="I268" s="253"/>
      <c r="J268" s="253"/>
      <c r="K268" s="253"/>
    </row>
    <row r="269" spans="2:11" x14ac:dyDescent="0.2">
      <c r="B269" s="254"/>
      <c r="C269" s="253"/>
      <c r="D269" s="253"/>
      <c r="E269" s="253"/>
      <c r="F269" s="253"/>
      <c r="G269" s="253"/>
      <c r="H269" s="253"/>
      <c r="I269" s="253"/>
      <c r="J269" s="253"/>
      <c r="K269" s="253"/>
    </row>
    <row r="270" spans="2:11" x14ac:dyDescent="0.2">
      <c r="B270" s="254"/>
      <c r="C270" s="253"/>
      <c r="D270" s="253"/>
      <c r="E270" s="253"/>
      <c r="F270" s="253"/>
      <c r="G270" s="253"/>
      <c r="H270" s="253"/>
      <c r="I270" s="253"/>
      <c r="J270" s="253"/>
      <c r="K270" s="253"/>
    </row>
    <row r="271" spans="2:11" x14ac:dyDescent="0.2">
      <c r="B271" s="254"/>
      <c r="C271" s="253"/>
      <c r="D271" s="253"/>
      <c r="E271" s="253"/>
      <c r="F271" s="253"/>
      <c r="G271" s="253"/>
      <c r="H271" s="253"/>
      <c r="I271" s="253"/>
      <c r="J271" s="253"/>
      <c r="K271" s="253"/>
    </row>
    <row r="272" spans="2:11" x14ac:dyDescent="0.2">
      <c r="B272" s="254"/>
      <c r="C272" s="253"/>
      <c r="D272" s="253"/>
      <c r="E272" s="253"/>
      <c r="F272" s="253"/>
      <c r="G272" s="253"/>
      <c r="H272" s="253"/>
      <c r="I272" s="253"/>
      <c r="J272" s="253"/>
      <c r="K272" s="253"/>
    </row>
    <row r="273" spans="2:11" x14ac:dyDescent="0.2">
      <c r="B273" s="254"/>
      <c r="C273" s="253"/>
      <c r="D273" s="253"/>
      <c r="E273" s="253"/>
      <c r="F273" s="253"/>
      <c r="G273" s="253"/>
      <c r="H273" s="253"/>
      <c r="I273" s="253"/>
      <c r="J273" s="253"/>
      <c r="K273" s="253"/>
    </row>
    <row r="274" spans="2:11" x14ac:dyDescent="0.2">
      <c r="B274" s="254"/>
      <c r="C274" s="253"/>
      <c r="D274" s="253"/>
      <c r="E274" s="253"/>
      <c r="F274" s="253"/>
      <c r="G274" s="253"/>
      <c r="H274" s="253"/>
      <c r="I274" s="253"/>
      <c r="J274" s="253"/>
      <c r="K274" s="253"/>
    </row>
    <row r="275" spans="2:11" x14ac:dyDescent="0.2">
      <c r="B275" s="254"/>
      <c r="C275" s="253"/>
      <c r="D275" s="253"/>
      <c r="E275" s="253"/>
      <c r="F275" s="253"/>
      <c r="G275" s="253"/>
      <c r="H275" s="253"/>
      <c r="I275" s="253"/>
      <c r="J275" s="253"/>
      <c r="K275" s="253"/>
    </row>
    <row r="276" spans="2:11" x14ac:dyDescent="0.2">
      <c r="B276" s="254"/>
      <c r="C276" s="253"/>
      <c r="D276" s="253"/>
      <c r="E276" s="253"/>
      <c r="F276" s="253"/>
      <c r="G276" s="253"/>
      <c r="H276" s="253"/>
      <c r="I276" s="253"/>
      <c r="J276" s="253"/>
      <c r="K276" s="253"/>
    </row>
    <row r="277" spans="2:11" x14ac:dyDescent="0.2">
      <c r="B277" s="254"/>
      <c r="C277" s="253"/>
      <c r="D277" s="253"/>
      <c r="E277" s="253"/>
      <c r="F277" s="253"/>
      <c r="G277" s="253"/>
      <c r="H277" s="253"/>
      <c r="I277" s="253"/>
      <c r="J277" s="253"/>
      <c r="K277" s="253"/>
    </row>
    <row r="278" spans="2:11" x14ac:dyDescent="0.2">
      <c r="B278" s="254"/>
      <c r="C278" s="253"/>
      <c r="D278" s="253"/>
      <c r="E278" s="253"/>
      <c r="F278" s="253"/>
      <c r="G278" s="253"/>
      <c r="H278" s="253"/>
      <c r="I278" s="253"/>
      <c r="J278" s="253"/>
      <c r="K278" s="253"/>
    </row>
    <row r="279" spans="2:11" x14ac:dyDescent="0.2">
      <c r="B279" s="254"/>
      <c r="C279" s="253"/>
      <c r="D279" s="253"/>
      <c r="E279" s="253"/>
      <c r="F279" s="253"/>
      <c r="G279" s="253"/>
      <c r="H279" s="253"/>
      <c r="I279" s="253"/>
      <c r="J279" s="253"/>
      <c r="K279" s="253"/>
    </row>
    <row r="280" spans="2:11" x14ac:dyDescent="0.2">
      <c r="B280" s="254"/>
      <c r="C280" s="253"/>
      <c r="D280" s="253"/>
      <c r="E280" s="253"/>
      <c r="F280" s="253"/>
      <c r="G280" s="253"/>
      <c r="H280" s="253"/>
      <c r="I280" s="253"/>
      <c r="J280" s="253"/>
      <c r="K280" s="253"/>
    </row>
    <row r="281" spans="2:11" x14ac:dyDescent="0.2">
      <c r="B281" s="254"/>
      <c r="C281" s="253"/>
      <c r="D281" s="253"/>
      <c r="E281" s="253"/>
      <c r="F281" s="253"/>
      <c r="G281" s="253"/>
      <c r="H281" s="253"/>
      <c r="I281" s="253"/>
      <c r="J281" s="253"/>
      <c r="K281" s="253"/>
    </row>
    <row r="282" spans="2:11" x14ac:dyDescent="0.2">
      <c r="B282" s="254"/>
      <c r="C282" s="253"/>
      <c r="D282" s="253"/>
      <c r="E282" s="253"/>
      <c r="F282" s="253"/>
      <c r="G282" s="253"/>
      <c r="H282" s="253"/>
      <c r="I282" s="253"/>
      <c r="J282" s="253"/>
      <c r="K282" s="253"/>
    </row>
    <row r="283" spans="2:11" x14ac:dyDescent="0.2">
      <c r="B283" s="254"/>
      <c r="C283" s="253"/>
      <c r="D283" s="253"/>
      <c r="E283" s="253"/>
      <c r="F283" s="253"/>
      <c r="G283" s="253"/>
      <c r="H283" s="253"/>
      <c r="I283" s="253"/>
      <c r="J283" s="253"/>
      <c r="K283" s="253"/>
    </row>
    <row r="284" spans="2:11" x14ac:dyDescent="0.2">
      <c r="B284" s="254"/>
      <c r="C284" s="253"/>
      <c r="D284" s="253"/>
      <c r="E284" s="253"/>
      <c r="F284" s="253"/>
      <c r="G284" s="253"/>
      <c r="H284" s="253"/>
      <c r="I284" s="253"/>
      <c r="J284" s="253"/>
      <c r="K284" s="253"/>
    </row>
    <row r="285" spans="2:11" x14ac:dyDescent="0.2">
      <c r="B285" s="254"/>
      <c r="C285" s="253"/>
      <c r="D285" s="253"/>
      <c r="E285" s="253"/>
      <c r="F285" s="253"/>
      <c r="G285" s="253"/>
      <c r="H285" s="253"/>
      <c r="I285" s="253"/>
      <c r="J285" s="253"/>
      <c r="K285" s="253"/>
    </row>
    <row r="286" spans="2:11" x14ac:dyDescent="0.2">
      <c r="B286" s="254"/>
      <c r="C286" s="253"/>
      <c r="D286" s="253"/>
      <c r="E286" s="253"/>
      <c r="F286" s="253"/>
      <c r="G286" s="253"/>
      <c r="H286" s="253"/>
      <c r="I286" s="253"/>
      <c r="J286" s="253"/>
      <c r="K286" s="253"/>
    </row>
    <row r="287" spans="2:11" x14ac:dyDescent="0.2">
      <c r="B287" s="254"/>
      <c r="C287" s="253"/>
      <c r="D287" s="253"/>
      <c r="E287" s="253"/>
      <c r="F287" s="253"/>
      <c r="G287" s="253"/>
      <c r="H287" s="253"/>
      <c r="I287" s="253"/>
      <c r="J287" s="253"/>
      <c r="K287" s="253"/>
    </row>
    <row r="288" spans="2:11" x14ac:dyDescent="0.2">
      <c r="B288" s="254"/>
      <c r="C288" s="253"/>
      <c r="D288" s="253"/>
      <c r="E288" s="253"/>
      <c r="F288" s="253"/>
      <c r="G288" s="253"/>
      <c r="H288" s="253"/>
      <c r="I288" s="253"/>
      <c r="J288" s="253"/>
      <c r="K288" s="253"/>
    </row>
    <row r="289" spans="2:11" x14ac:dyDescent="0.2">
      <c r="B289" s="254"/>
      <c r="C289" s="253"/>
      <c r="D289" s="253"/>
      <c r="E289" s="253"/>
      <c r="F289" s="253"/>
      <c r="G289" s="253"/>
      <c r="H289" s="253"/>
      <c r="I289" s="253"/>
      <c r="J289" s="253"/>
      <c r="K289" s="253"/>
    </row>
    <row r="290" spans="2:11" x14ac:dyDescent="0.2">
      <c r="B290" s="254"/>
      <c r="C290" s="253"/>
      <c r="D290" s="253"/>
      <c r="E290" s="253"/>
      <c r="F290" s="253"/>
      <c r="G290" s="253"/>
      <c r="H290" s="253"/>
      <c r="I290" s="253"/>
      <c r="J290" s="253"/>
      <c r="K290" s="253"/>
    </row>
    <row r="291" spans="2:11" x14ac:dyDescent="0.2">
      <c r="B291" s="254"/>
      <c r="C291" s="253"/>
      <c r="D291" s="253"/>
      <c r="E291" s="253"/>
      <c r="F291" s="253"/>
      <c r="G291" s="253"/>
      <c r="H291" s="253"/>
      <c r="I291" s="253"/>
      <c r="J291" s="253"/>
      <c r="K291" s="253"/>
    </row>
    <row r="292" spans="2:11" x14ac:dyDescent="0.2">
      <c r="B292" s="254"/>
      <c r="C292" s="253"/>
      <c r="D292" s="253"/>
      <c r="E292" s="253"/>
      <c r="F292" s="253"/>
      <c r="G292" s="253"/>
      <c r="H292" s="253"/>
      <c r="I292" s="253"/>
      <c r="J292" s="253"/>
      <c r="K292" s="253"/>
    </row>
    <row r="293" spans="2:11" x14ac:dyDescent="0.2">
      <c r="B293" s="254"/>
      <c r="C293" s="253"/>
      <c r="D293" s="253"/>
      <c r="E293" s="253"/>
      <c r="F293" s="253"/>
      <c r="G293" s="253"/>
      <c r="H293" s="253"/>
      <c r="I293" s="253"/>
      <c r="J293" s="253"/>
      <c r="K293" s="253"/>
    </row>
    <row r="294" spans="2:11" x14ac:dyDescent="0.2">
      <c r="B294" s="254"/>
      <c r="C294" s="253"/>
      <c r="D294" s="253"/>
      <c r="E294" s="253"/>
      <c r="F294" s="253"/>
      <c r="G294" s="253"/>
      <c r="H294" s="253"/>
      <c r="I294" s="253"/>
      <c r="J294" s="253"/>
      <c r="K294" s="253"/>
    </row>
    <row r="295" spans="2:11" x14ac:dyDescent="0.2">
      <c r="B295" s="254"/>
      <c r="C295" s="253"/>
      <c r="D295" s="253"/>
      <c r="E295" s="253"/>
      <c r="F295" s="253"/>
      <c r="G295" s="253"/>
      <c r="H295" s="253"/>
      <c r="I295" s="253"/>
      <c r="J295" s="253"/>
      <c r="K295" s="253"/>
    </row>
    <row r="296" spans="2:11" x14ac:dyDescent="0.2">
      <c r="B296" s="254"/>
      <c r="C296" s="253"/>
      <c r="D296" s="253"/>
      <c r="E296" s="253"/>
      <c r="F296" s="253"/>
      <c r="G296" s="253"/>
      <c r="H296" s="253"/>
      <c r="I296" s="253"/>
      <c r="J296" s="253"/>
      <c r="K296" s="253"/>
    </row>
    <row r="297" spans="2:11" x14ac:dyDescent="0.2">
      <c r="B297" s="254"/>
      <c r="C297" s="253"/>
      <c r="D297" s="253"/>
      <c r="E297" s="253"/>
      <c r="F297" s="253"/>
      <c r="G297" s="253"/>
      <c r="H297" s="253"/>
      <c r="I297" s="253"/>
      <c r="J297" s="253"/>
      <c r="K297" s="253"/>
    </row>
    <row r="298" spans="2:11" x14ac:dyDescent="0.2">
      <c r="B298" s="254"/>
      <c r="C298" s="253"/>
      <c r="D298" s="253"/>
      <c r="E298" s="253"/>
      <c r="F298" s="253"/>
      <c r="G298" s="253"/>
      <c r="H298" s="253"/>
      <c r="I298" s="253"/>
      <c r="J298" s="253"/>
      <c r="K298" s="253"/>
    </row>
    <row r="299" spans="2:11" x14ac:dyDescent="0.2">
      <c r="B299" s="254"/>
      <c r="C299" s="253"/>
      <c r="D299" s="253"/>
      <c r="E299" s="253"/>
      <c r="F299" s="253"/>
      <c r="G299" s="253"/>
      <c r="H299" s="253"/>
      <c r="I299" s="253"/>
      <c r="J299" s="253"/>
      <c r="K299" s="253"/>
    </row>
    <row r="300" spans="2:11" x14ac:dyDescent="0.2">
      <c r="B300" s="254"/>
      <c r="C300" s="253"/>
      <c r="D300" s="253"/>
      <c r="E300" s="253"/>
      <c r="F300" s="253"/>
      <c r="G300" s="253"/>
      <c r="H300" s="253"/>
      <c r="I300" s="253"/>
      <c r="J300" s="253"/>
      <c r="K300" s="253"/>
    </row>
    <row r="301" spans="2:11" x14ac:dyDescent="0.2">
      <c r="B301" s="254"/>
      <c r="C301" s="253"/>
      <c r="D301" s="253"/>
      <c r="E301" s="253"/>
      <c r="F301" s="253"/>
      <c r="G301" s="253"/>
      <c r="H301" s="253"/>
      <c r="I301" s="253"/>
      <c r="J301" s="253"/>
      <c r="K301" s="253"/>
    </row>
    <row r="302" spans="2:11" x14ac:dyDescent="0.2">
      <c r="B302" s="254"/>
      <c r="C302" s="253"/>
      <c r="D302" s="253"/>
      <c r="E302" s="253"/>
      <c r="F302" s="253"/>
      <c r="G302" s="253"/>
      <c r="H302" s="253"/>
      <c r="I302" s="253"/>
      <c r="J302" s="253"/>
      <c r="K302" s="253"/>
    </row>
    <row r="303" spans="2:11" x14ac:dyDescent="0.2">
      <c r="B303" s="254"/>
      <c r="C303" s="253"/>
      <c r="D303" s="253"/>
      <c r="E303" s="253"/>
      <c r="F303" s="253"/>
      <c r="G303" s="253"/>
      <c r="H303" s="253"/>
      <c r="I303" s="253"/>
      <c r="J303" s="253"/>
      <c r="K303" s="253"/>
    </row>
    <row r="304" spans="2:11" x14ac:dyDescent="0.2">
      <c r="B304" s="254"/>
      <c r="C304" s="253"/>
      <c r="D304" s="253"/>
      <c r="E304" s="253"/>
      <c r="F304" s="253"/>
      <c r="G304" s="253"/>
      <c r="H304" s="253"/>
      <c r="I304" s="253"/>
      <c r="J304" s="253"/>
      <c r="K304" s="253"/>
    </row>
    <row r="305" spans="2:11" x14ac:dyDescent="0.2">
      <c r="B305" s="254"/>
      <c r="C305" s="253"/>
      <c r="D305" s="253"/>
      <c r="E305" s="253"/>
      <c r="F305" s="253"/>
      <c r="G305" s="253"/>
      <c r="H305" s="253"/>
      <c r="I305" s="253"/>
      <c r="J305" s="253"/>
      <c r="K305" s="253"/>
    </row>
    <row r="306" spans="2:11" x14ac:dyDescent="0.2">
      <c r="B306" s="254"/>
      <c r="C306" s="253"/>
      <c r="D306" s="253"/>
      <c r="E306" s="253"/>
      <c r="F306" s="253"/>
      <c r="G306" s="253"/>
      <c r="H306" s="253"/>
      <c r="I306" s="253"/>
      <c r="J306" s="253"/>
      <c r="K306" s="253"/>
    </row>
    <row r="307" spans="2:11" x14ac:dyDescent="0.2">
      <c r="B307" s="254"/>
      <c r="C307" s="253"/>
      <c r="D307" s="253"/>
      <c r="E307" s="253"/>
      <c r="F307" s="253"/>
      <c r="G307" s="253"/>
      <c r="H307" s="253"/>
      <c r="I307" s="253"/>
      <c r="J307" s="253"/>
      <c r="K307" s="253"/>
    </row>
    <row r="308" spans="2:11" x14ac:dyDescent="0.2">
      <c r="B308" s="254"/>
      <c r="C308" s="253"/>
      <c r="D308" s="253"/>
      <c r="E308" s="253"/>
      <c r="F308" s="253"/>
      <c r="G308" s="253"/>
      <c r="H308" s="253"/>
      <c r="I308" s="253"/>
      <c r="J308" s="253"/>
      <c r="K308" s="253"/>
    </row>
    <row r="309" spans="2:11" x14ac:dyDescent="0.2">
      <c r="B309" s="254"/>
      <c r="C309" s="253"/>
      <c r="D309" s="253"/>
      <c r="E309" s="253"/>
      <c r="F309" s="253"/>
      <c r="G309" s="253"/>
      <c r="H309" s="253"/>
      <c r="I309" s="253"/>
      <c r="J309" s="253"/>
      <c r="K309" s="253"/>
    </row>
    <row r="310" spans="2:11" x14ac:dyDescent="0.2">
      <c r="B310" s="254"/>
      <c r="C310" s="253"/>
      <c r="D310" s="253"/>
      <c r="E310" s="253"/>
      <c r="F310" s="253"/>
      <c r="G310" s="253"/>
      <c r="H310" s="253"/>
      <c r="I310" s="253"/>
      <c r="J310" s="253"/>
      <c r="K310" s="253"/>
    </row>
    <row r="311" spans="2:11" x14ac:dyDescent="0.2">
      <c r="B311" s="254"/>
      <c r="C311" s="253"/>
      <c r="D311" s="253"/>
      <c r="E311" s="253"/>
      <c r="F311" s="253"/>
      <c r="G311" s="253"/>
      <c r="H311" s="253"/>
      <c r="I311" s="253"/>
      <c r="J311" s="253"/>
      <c r="K311" s="253"/>
    </row>
    <row r="312" spans="2:11" x14ac:dyDescent="0.2">
      <c r="B312" s="254"/>
      <c r="C312" s="253"/>
      <c r="D312" s="253"/>
      <c r="E312" s="253"/>
      <c r="F312" s="253"/>
      <c r="G312" s="253"/>
      <c r="H312" s="253"/>
      <c r="I312" s="253"/>
      <c r="J312" s="253"/>
      <c r="K312" s="253"/>
    </row>
    <row r="313" spans="2:11" x14ac:dyDescent="0.2">
      <c r="B313" s="254"/>
      <c r="C313" s="253"/>
      <c r="D313" s="253"/>
      <c r="E313" s="253"/>
      <c r="F313" s="253"/>
      <c r="G313" s="253"/>
      <c r="H313" s="253"/>
      <c r="I313" s="253"/>
      <c r="J313" s="253"/>
      <c r="K313" s="253"/>
    </row>
    <row r="314" spans="2:11" x14ac:dyDescent="0.2">
      <c r="B314" s="254"/>
      <c r="C314" s="253"/>
      <c r="D314" s="253"/>
      <c r="E314" s="253"/>
      <c r="F314" s="253"/>
      <c r="G314" s="253"/>
      <c r="H314" s="253"/>
      <c r="I314" s="253"/>
      <c r="J314" s="253"/>
      <c r="K314" s="253"/>
    </row>
    <row r="315" spans="2:11" x14ac:dyDescent="0.2">
      <c r="B315" s="254"/>
      <c r="C315" s="253"/>
      <c r="D315" s="253"/>
      <c r="E315" s="253"/>
      <c r="F315" s="253"/>
      <c r="G315" s="253"/>
      <c r="H315" s="253"/>
      <c r="I315" s="253"/>
      <c r="J315" s="253"/>
      <c r="K315" s="253"/>
    </row>
    <row r="316" spans="2:11" x14ac:dyDescent="0.2">
      <c r="B316" s="254"/>
      <c r="C316" s="253"/>
      <c r="D316" s="253"/>
      <c r="E316" s="253"/>
      <c r="F316" s="253"/>
      <c r="G316" s="253"/>
      <c r="H316" s="253"/>
      <c r="I316" s="253"/>
      <c r="J316" s="253"/>
      <c r="K316" s="253"/>
    </row>
    <row r="317" spans="2:11" x14ac:dyDescent="0.2">
      <c r="B317" s="254"/>
      <c r="C317" s="253"/>
      <c r="D317" s="253"/>
      <c r="E317" s="253"/>
      <c r="F317" s="253"/>
      <c r="G317" s="253"/>
      <c r="H317" s="253"/>
      <c r="I317" s="253"/>
      <c r="J317" s="253"/>
      <c r="K317" s="253"/>
    </row>
    <row r="318" spans="2:11" x14ac:dyDescent="0.2">
      <c r="B318" s="254"/>
      <c r="C318" s="253"/>
      <c r="D318" s="253"/>
      <c r="E318" s="253"/>
      <c r="F318" s="253"/>
      <c r="G318" s="253"/>
      <c r="H318" s="253"/>
      <c r="I318" s="253"/>
      <c r="J318" s="253"/>
      <c r="K318" s="253"/>
    </row>
    <row r="319" spans="2:11" x14ac:dyDescent="0.2">
      <c r="B319" s="253"/>
      <c r="C319" s="253"/>
      <c r="D319" s="253"/>
      <c r="E319" s="253"/>
      <c r="F319" s="253"/>
      <c r="G319" s="253"/>
      <c r="H319" s="253"/>
      <c r="I319" s="253"/>
      <c r="J319" s="253"/>
      <c r="K319" s="253"/>
    </row>
    <row r="320" spans="2:11" x14ac:dyDescent="0.2">
      <c r="K320" s="253"/>
    </row>
    <row r="321" spans="11:11" x14ac:dyDescent="0.2">
      <c r="K321" s="253"/>
    </row>
    <row r="322" spans="11:11" x14ac:dyDescent="0.2">
      <c r="K322" s="253"/>
    </row>
    <row r="323" spans="11:11" x14ac:dyDescent="0.2">
      <c r="K323" s="253"/>
    </row>
    <row r="324" spans="11:11" x14ac:dyDescent="0.2">
      <c r="K324" s="253"/>
    </row>
    <row r="325" spans="11:11" x14ac:dyDescent="0.2">
      <c r="K325" s="253"/>
    </row>
    <row r="326" spans="11:11" x14ac:dyDescent="0.2">
      <c r="K326" s="253"/>
    </row>
    <row r="327" spans="11:11" x14ac:dyDescent="0.2">
      <c r="K327" s="253"/>
    </row>
    <row r="328" spans="11:11" x14ac:dyDescent="0.2">
      <c r="K328" s="253"/>
    </row>
    <row r="329" spans="11:11" x14ac:dyDescent="0.2">
      <c r="K329" s="253"/>
    </row>
    <row r="330" spans="11:11" x14ac:dyDescent="0.2">
      <c r="K330" s="253"/>
    </row>
    <row r="331" spans="11:11" x14ac:dyDescent="0.2">
      <c r="K331" s="253"/>
    </row>
    <row r="332" spans="11:11" x14ac:dyDescent="0.2">
      <c r="K332" s="253"/>
    </row>
    <row r="333" spans="11:11" x14ac:dyDescent="0.2">
      <c r="K333" s="253"/>
    </row>
    <row r="334" spans="11:11" x14ac:dyDescent="0.2">
      <c r="K334" s="253"/>
    </row>
    <row r="335" spans="11:11" x14ac:dyDescent="0.2">
      <c r="K335" s="253"/>
    </row>
    <row r="336" spans="11:11" x14ac:dyDescent="0.2">
      <c r="K336" s="253"/>
    </row>
    <row r="337" spans="11:11" x14ac:dyDescent="0.2">
      <c r="K337" s="253"/>
    </row>
    <row r="338" spans="11:11" x14ac:dyDescent="0.2">
      <c r="K338" s="253"/>
    </row>
    <row r="339" spans="11:11" x14ac:dyDescent="0.2">
      <c r="K339" s="253"/>
    </row>
    <row r="340" spans="11:11" x14ac:dyDescent="0.2">
      <c r="K340" s="253"/>
    </row>
    <row r="341" spans="11:11" x14ac:dyDescent="0.2">
      <c r="K341" s="253"/>
    </row>
    <row r="342" spans="11:11" x14ac:dyDescent="0.2">
      <c r="K342" s="253"/>
    </row>
    <row r="343" spans="11:11" x14ac:dyDescent="0.2">
      <c r="K343" s="253"/>
    </row>
    <row r="344" spans="11:11" x14ac:dyDescent="0.2">
      <c r="K344" s="253"/>
    </row>
    <row r="345" spans="11:11" x14ac:dyDescent="0.2">
      <c r="K345" s="253"/>
    </row>
    <row r="346" spans="11:11" x14ac:dyDescent="0.2">
      <c r="K346" s="253"/>
    </row>
    <row r="347" spans="11:11" x14ac:dyDescent="0.2">
      <c r="K347" s="253"/>
    </row>
    <row r="348" spans="11:11" x14ac:dyDescent="0.2">
      <c r="K348" s="253"/>
    </row>
    <row r="349" spans="11:11" x14ac:dyDescent="0.2">
      <c r="K349" s="253"/>
    </row>
    <row r="350" spans="11:11" x14ac:dyDescent="0.2">
      <c r="K350" s="253"/>
    </row>
    <row r="351" spans="11:11" x14ac:dyDescent="0.2">
      <c r="K351" s="253"/>
    </row>
    <row r="352" spans="11:11" x14ac:dyDescent="0.2">
      <c r="K352" s="253"/>
    </row>
    <row r="353" spans="11:11" x14ac:dyDescent="0.2">
      <c r="K353" s="253"/>
    </row>
    <row r="354" spans="11:11" x14ac:dyDescent="0.2">
      <c r="K354" s="253"/>
    </row>
    <row r="355" spans="11:11" x14ac:dyDescent="0.2">
      <c r="K355" s="253"/>
    </row>
    <row r="356" spans="11:11" x14ac:dyDescent="0.2">
      <c r="K356" s="253"/>
    </row>
    <row r="357" spans="11:11" x14ac:dyDescent="0.2">
      <c r="K357" s="253"/>
    </row>
    <row r="358" spans="11:11" x14ac:dyDescent="0.2">
      <c r="K358" s="253"/>
    </row>
    <row r="359" spans="11:11" x14ac:dyDescent="0.2">
      <c r="K359" s="253"/>
    </row>
    <row r="360" spans="11:11" x14ac:dyDescent="0.2">
      <c r="K360" s="253"/>
    </row>
    <row r="361" spans="11:11" x14ac:dyDescent="0.2">
      <c r="K361" s="253"/>
    </row>
    <row r="362" spans="11:11" x14ac:dyDescent="0.2">
      <c r="K362" s="253"/>
    </row>
    <row r="363" spans="11:11" x14ac:dyDescent="0.2">
      <c r="K363" s="253"/>
    </row>
    <row r="364" spans="11:11" x14ac:dyDescent="0.2">
      <c r="K364" s="253"/>
    </row>
    <row r="365" spans="11:11" x14ac:dyDescent="0.2">
      <c r="K365" s="253"/>
    </row>
    <row r="366" spans="11:11" x14ac:dyDescent="0.2">
      <c r="K366" s="253"/>
    </row>
    <row r="367" spans="11:11" x14ac:dyDescent="0.2">
      <c r="K367" s="253"/>
    </row>
    <row r="368" spans="11:11" x14ac:dyDescent="0.2">
      <c r="K368" s="253"/>
    </row>
    <row r="369" spans="11:11" x14ac:dyDescent="0.2">
      <c r="K369" s="253"/>
    </row>
    <row r="370" spans="11:11" x14ac:dyDescent="0.2">
      <c r="K370" s="253"/>
    </row>
    <row r="371" spans="11:11" x14ac:dyDescent="0.2">
      <c r="K371" s="253"/>
    </row>
    <row r="372" spans="11:11" x14ac:dyDescent="0.2">
      <c r="K372" s="253"/>
    </row>
    <row r="373" spans="11:11" x14ac:dyDescent="0.2">
      <c r="K373" s="253"/>
    </row>
    <row r="374" spans="11:11" x14ac:dyDescent="0.2">
      <c r="K374" s="253"/>
    </row>
    <row r="375" spans="11:11" x14ac:dyDescent="0.2">
      <c r="K375" s="253"/>
    </row>
    <row r="376" spans="11:11" x14ac:dyDescent="0.2">
      <c r="K376" s="253"/>
    </row>
    <row r="377" spans="11:11" x14ac:dyDescent="0.2">
      <c r="K377" s="253"/>
    </row>
  </sheetData>
  <sheetProtection password="EC65" sheet="1" selectLockedCells="1"/>
  <mergeCells count="10">
    <mergeCell ref="R3:T3"/>
    <mergeCell ref="R4:T4"/>
    <mergeCell ref="R5:T5"/>
    <mergeCell ref="R6:T6"/>
    <mergeCell ref="G3:J4"/>
    <mergeCell ref="P9:X9"/>
    <mergeCell ref="H82:H83"/>
    <mergeCell ref="B148:F148"/>
    <mergeCell ref="R7:T7"/>
    <mergeCell ref="J9:L10"/>
  </mergeCells>
  <phoneticPr fontId="24" type="noConversion"/>
  <conditionalFormatting sqref="K4">
    <cfRule type="expression" dxfId="1" priority="7" stopIfTrue="1">
      <formula>ISERROR($K$4)</formula>
    </cfRule>
  </conditionalFormatting>
  <conditionalFormatting sqref="W14 W31:W36 W24:W27">
    <cfRule type="cellIs" dxfId="0" priority="8" stopIfTrue="1" operator="equal">
      <formula>0</formula>
    </cfRule>
  </conditionalFormatting>
  <pageMargins left="0.25" right="0.25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H41"/>
  <sheetViews>
    <sheetView workbookViewId="0">
      <selection activeCell="I11" sqref="I11"/>
    </sheetView>
  </sheetViews>
  <sheetFormatPr defaultRowHeight="15" x14ac:dyDescent="0.2"/>
  <cols>
    <col min="1" max="1" width="12.42578125" style="57" customWidth="1"/>
    <col min="2" max="16384" width="9.140625" style="57"/>
  </cols>
  <sheetData>
    <row r="1" spans="1:4" x14ac:dyDescent="0.2">
      <c r="A1" s="56" t="s">
        <v>245</v>
      </c>
    </row>
    <row r="2" spans="1:4" x14ac:dyDescent="0.2">
      <c r="A2" s="56" t="s">
        <v>246</v>
      </c>
    </row>
    <row r="3" spans="1:4" ht="15.75" x14ac:dyDescent="0.25">
      <c r="A3" s="58"/>
    </row>
    <row r="4" spans="1:4" ht="15.75" x14ac:dyDescent="0.25">
      <c r="A4" s="58"/>
    </row>
    <row r="5" spans="1:4" ht="15.75" x14ac:dyDescent="0.25">
      <c r="A5" s="59" t="s">
        <v>247</v>
      </c>
      <c r="B5" s="360"/>
      <c r="C5" s="360"/>
      <c r="D5" s="360"/>
    </row>
    <row r="6" spans="1:4" ht="15.75" x14ac:dyDescent="0.25">
      <c r="A6" s="59" t="s">
        <v>248</v>
      </c>
      <c r="B6" s="361"/>
      <c r="C6" s="361"/>
      <c r="D6" s="361"/>
    </row>
    <row r="7" spans="1:4" ht="15.75" x14ac:dyDescent="0.25">
      <c r="A7" s="59" t="s">
        <v>249</v>
      </c>
      <c r="B7" s="361"/>
      <c r="C7" s="361"/>
      <c r="D7" s="361"/>
    </row>
    <row r="8" spans="1:4" ht="15.75" x14ac:dyDescent="0.25">
      <c r="A8" s="59"/>
    </row>
    <row r="9" spans="1:4" ht="15.75" x14ac:dyDescent="0.25">
      <c r="A9" s="59"/>
    </row>
    <row r="10" spans="1:4" ht="15.75" x14ac:dyDescent="0.25">
      <c r="A10" s="60" t="s">
        <v>250</v>
      </c>
      <c r="C10" s="362"/>
      <c r="D10" s="362"/>
    </row>
    <row r="11" spans="1:4" ht="15.75" x14ac:dyDescent="0.25">
      <c r="A11" s="61"/>
    </row>
    <row r="12" spans="1:4" ht="15.75" x14ac:dyDescent="0.25">
      <c r="A12" s="60" t="s">
        <v>251</v>
      </c>
    </row>
    <row r="13" spans="1:4" ht="15.75" x14ac:dyDescent="0.25">
      <c r="A13" s="62" t="s">
        <v>252</v>
      </c>
    </row>
    <row r="14" spans="1:4" ht="15.75" x14ac:dyDescent="0.25">
      <c r="A14" s="62" t="s">
        <v>253</v>
      </c>
    </row>
    <row r="15" spans="1:4" ht="15.75" x14ac:dyDescent="0.25">
      <c r="A15" s="62" t="s">
        <v>254</v>
      </c>
    </row>
    <row r="16" spans="1:4" ht="15.75" x14ac:dyDescent="0.25">
      <c r="A16" s="62"/>
    </row>
    <row r="17" spans="1:8" ht="15.75" x14ac:dyDescent="0.25">
      <c r="A17" s="60" t="s">
        <v>255</v>
      </c>
    </row>
    <row r="18" spans="1:8" ht="15.75" x14ac:dyDescent="0.25">
      <c r="A18" s="62" t="s">
        <v>256</v>
      </c>
    </row>
    <row r="19" spans="1:8" ht="15.75" x14ac:dyDescent="0.25">
      <c r="A19" s="62" t="s">
        <v>257</v>
      </c>
    </row>
    <row r="20" spans="1:8" ht="15.75" x14ac:dyDescent="0.25">
      <c r="A20" s="62" t="s">
        <v>254</v>
      </c>
    </row>
    <row r="21" spans="1:8" ht="15.75" x14ac:dyDescent="0.25">
      <c r="A21" s="62"/>
    </row>
    <row r="22" spans="1:8" ht="15.75" x14ac:dyDescent="0.25">
      <c r="A22" s="60" t="s">
        <v>258</v>
      </c>
    </row>
    <row r="23" spans="1:8" ht="15.75" x14ac:dyDescent="0.25">
      <c r="A23" s="62"/>
    </row>
    <row r="24" spans="1:8" ht="15.75" x14ac:dyDescent="0.25">
      <c r="A24" s="60" t="s">
        <v>259</v>
      </c>
    </row>
    <row r="25" spans="1:8" ht="15.75" x14ac:dyDescent="0.25">
      <c r="A25" s="61"/>
    </row>
    <row r="26" spans="1:8" ht="15.75" x14ac:dyDescent="0.25">
      <c r="A26" s="61"/>
    </row>
    <row r="27" spans="1:8" ht="15.75" customHeight="1" x14ac:dyDescent="0.25">
      <c r="A27" s="63" t="s">
        <v>260</v>
      </c>
    </row>
    <row r="28" spans="1:8" ht="15.75" x14ac:dyDescent="0.25">
      <c r="A28" s="64"/>
    </row>
    <row r="29" spans="1:8" ht="15.75" x14ac:dyDescent="0.25">
      <c r="A29" s="64"/>
    </row>
    <row r="30" spans="1:8" ht="15.75" x14ac:dyDescent="0.25">
      <c r="A30" s="64"/>
    </row>
    <row r="31" spans="1:8" ht="15.75" x14ac:dyDescent="0.25">
      <c r="A31" s="61"/>
      <c r="B31" s="362"/>
      <c r="C31" s="362"/>
      <c r="D31" s="362"/>
      <c r="G31" s="362"/>
      <c r="H31" s="362"/>
    </row>
    <row r="32" spans="1:8" ht="15.75" x14ac:dyDescent="0.25">
      <c r="B32" s="359" t="s">
        <v>261</v>
      </c>
      <c r="C32" s="359"/>
      <c r="D32" s="359"/>
      <c r="G32" s="359" t="s">
        <v>243</v>
      </c>
      <c r="H32" s="359"/>
    </row>
    <row r="33" spans="1:1" ht="15.75" x14ac:dyDescent="0.25">
      <c r="A33" s="65"/>
    </row>
    <row r="34" spans="1:1" ht="15.75" x14ac:dyDescent="0.25">
      <c r="A34" s="65"/>
    </row>
    <row r="35" spans="1:1" ht="15.75" x14ac:dyDescent="0.25">
      <c r="A35" s="65"/>
    </row>
    <row r="36" spans="1:1" ht="15.75" x14ac:dyDescent="0.25">
      <c r="A36" s="65"/>
    </row>
    <row r="37" spans="1:1" ht="15.75" x14ac:dyDescent="0.25">
      <c r="A37" s="65"/>
    </row>
    <row r="38" spans="1:1" ht="15.75" x14ac:dyDescent="0.25">
      <c r="A38" s="65"/>
    </row>
    <row r="39" spans="1:1" ht="15.75" x14ac:dyDescent="0.25">
      <c r="A39" s="65"/>
    </row>
    <row r="40" spans="1:1" ht="15.75" x14ac:dyDescent="0.25">
      <c r="A40" s="65"/>
    </row>
    <row r="41" spans="1:1" x14ac:dyDescent="0.2">
      <c r="A41" s="66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29" type="noConversion"/>
  <pageMargins left="0.62" right="0.53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6"/>
  </sheetPr>
  <dimension ref="A1:L48"/>
  <sheetViews>
    <sheetView workbookViewId="0">
      <selection activeCell="O13" sqref="O13"/>
    </sheetView>
  </sheetViews>
  <sheetFormatPr defaultRowHeight="15" x14ac:dyDescent="0.2"/>
  <cols>
    <col min="1" max="1" width="3.28515625" style="47" customWidth="1"/>
    <col min="2" max="2" width="12" style="47" customWidth="1"/>
    <col min="3" max="3" width="3.7109375" style="47" customWidth="1"/>
    <col min="4" max="4" width="4.140625" style="47" customWidth="1"/>
    <col min="5" max="11" width="9.140625" style="47"/>
    <col min="12" max="12" width="3.28515625" style="47" customWidth="1"/>
    <col min="13" max="16384" width="9.140625" style="47"/>
  </cols>
  <sheetData>
    <row r="1" spans="1:12" ht="18.75" x14ac:dyDescent="0.3">
      <c r="A1" s="363" t="s">
        <v>213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12" ht="18.75" x14ac:dyDescent="0.3">
      <c r="A2" s="363" t="s">
        <v>214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ht="18.75" customHeight="1" x14ac:dyDescent="0.25">
      <c r="A3" s="364" t="s">
        <v>215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7" spans="1:12" x14ac:dyDescent="0.2">
      <c r="A7" s="47" t="s">
        <v>216</v>
      </c>
      <c r="D7" s="365"/>
      <c r="E7" s="365"/>
      <c r="F7" s="365"/>
    </row>
    <row r="8" spans="1:12" x14ac:dyDescent="0.2">
      <c r="A8" s="47" t="s">
        <v>217</v>
      </c>
      <c r="D8" s="365"/>
      <c r="E8" s="365"/>
      <c r="F8" s="365"/>
      <c r="G8" s="365"/>
      <c r="H8" s="365"/>
    </row>
    <row r="9" spans="1:12" x14ac:dyDescent="0.2">
      <c r="A9" s="47" t="s">
        <v>218</v>
      </c>
      <c r="D9" s="368"/>
      <c r="E9" s="368"/>
      <c r="F9" s="368"/>
    </row>
    <row r="13" spans="1:12" x14ac:dyDescent="0.2">
      <c r="A13" s="47" t="s">
        <v>219</v>
      </c>
    </row>
    <row r="14" spans="1:12" x14ac:dyDescent="0.2">
      <c r="A14" s="47" t="s">
        <v>220</v>
      </c>
      <c r="E14" s="369"/>
      <c r="F14" s="369"/>
      <c r="G14" s="47" t="s">
        <v>221</v>
      </c>
    </row>
    <row r="15" spans="1:12" x14ac:dyDescent="0.2">
      <c r="A15" s="47" t="s">
        <v>222</v>
      </c>
    </row>
    <row r="17" spans="1:2" x14ac:dyDescent="0.2">
      <c r="A17" s="47" t="s">
        <v>223</v>
      </c>
    </row>
    <row r="18" spans="1:2" x14ac:dyDescent="0.2">
      <c r="A18" s="47" t="s">
        <v>224</v>
      </c>
    </row>
    <row r="20" spans="1:2" x14ac:dyDescent="0.2">
      <c r="B20" s="47" t="s">
        <v>225</v>
      </c>
    </row>
    <row r="21" spans="1:2" x14ac:dyDescent="0.2">
      <c r="B21" s="47" t="s">
        <v>226</v>
      </c>
    </row>
    <row r="22" spans="1:2" x14ac:dyDescent="0.2">
      <c r="B22" s="47" t="s">
        <v>227</v>
      </c>
    </row>
    <row r="23" spans="1:2" x14ac:dyDescent="0.2">
      <c r="B23" s="47" t="s">
        <v>228</v>
      </c>
    </row>
    <row r="24" spans="1:2" x14ac:dyDescent="0.2">
      <c r="B24" s="47" t="s">
        <v>229</v>
      </c>
    </row>
    <row r="25" spans="1:2" x14ac:dyDescent="0.2">
      <c r="B25" s="47" t="s">
        <v>230</v>
      </c>
    </row>
    <row r="27" spans="1:2" x14ac:dyDescent="0.2">
      <c r="A27" s="47" t="s">
        <v>231</v>
      </c>
    </row>
    <row r="29" spans="1:2" x14ac:dyDescent="0.2">
      <c r="B29" s="47" t="s">
        <v>232</v>
      </c>
    </row>
    <row r="30" spans="1:2" x14ac:dyDescent="0.2">
      <c r="B30" s="47" t="s">
        <v>233</v>
      </c>
    </row>
    <row r="31" spans="1:2" x14ac:dyDescent="0.2">
      <c r="B31" s="47" t="s">
        <v>234</v>
      </c>
    </row>
    <row r="32" spans="1:2" x14ac:dyDescent="0.2">
      <c r="B32" s="47" t="s">
        <v>235</v>
      </c>
    </row>
    <row r="33" spans="1:12" x14ac:dyDescent="0.2">
      <c r="B33" s="47" t="s">
        <v>236</v>
      </c>
    </row>
    <row r="34" spans="1:12" x14ac:dyDescent="0.2">
      <c r="B34" s="47" t="s">
        <v>237</v>
      </c>
    </row>
    <row r="35" spans="1:12" x14ac:dyDescent="0.2">
      <c r="B35" s="47" t="s">
        <v>238</v>
      </c>
    </row>
    <row r="37" spans="1:12" x14ac:dyDescent="0.2">
      <c r="A37" s="48" t="s">
        <v>239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">
      <c r="A38" s="48" t="s">
        <v>240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">
      <c r="A39" s="48" t="s">
        <v>241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4" spans="1:12" x14ac:dyDescent="0.2">
      <c r="A44" s="369"/>
      <c r="B44" s="369"/>
      <c r="C44" s="369"/>
      <c r="D44" s="369"/>
      <c r="E44" s="369"/>
      <c r="H44" s="370"/>
      <c r="I44" s="370"/>
    </row>
    <row r="45" spans="1:12" x14ac:dyDescent="0.2">
      <c r="A45" s="366" t="s">
        <v>242</v>
      </c>
      <c r="B45" s="366"/>
      <c r="C45" s="366"/>
      <c r="D45" s="366"/>
      <c r="E45" s="366"/>
      <c r="H45" s="367" t="s">
        <v>243</v>
      </c>
      <c r="I45" s="367"/>
    </row>
    <row r="47" spans="1:12" x14ac:dyDescent="0.2">
      <c r="A47" s="50" t="s">
        <v>244</v>
      </c>
      <c r="B47" s="50"/>
    </row>
    <row r="48" spans="1:12" x14ac:dyDescent="0.2">
      <c r="A48" s="50"/>
      <c r="B48" s="50"/>
    </row>
  </sheetData>
  <mergeCells count="11">
    <mergeCell ref="A1:L1"/>
    <mergeCell ref="A2:L2"/>
    <mergeCell ref="A3:L3"/>
    <mergeCell ref="D7:F7"/>
    <mergeCell ref="A45:E45"/>
    <mergeCell ref="H45:I45"/>
    <mergeCell ref="D8:H8"/>
    <mergeCell ref="D9:F9"/>
    <mergeCell ref="E14:F14"/>
    <mergeCell ref="A44:E44"/>
    <mergeCell ref="H44:I44"/>
  </mergeCells>
  <phoneticPr fontId="24" type="noConversion"/>
  <pageMargins left="0.75" right="0.75" top="0.65" bottom="0.7" header="0.32" footer="0.3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 BR INPUT</vt:lpstr>
      <vt:lpstr>Dev. Request</vt:lpstr>
      <vt:lpstr>Engr's 3R letter</vt:lpstr>
      <vt:lpstr>'SA BR INPUT'!Print_Area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2011-11-07T17:50:58Z</cp:lastPrinted>
  <dcterms:created xsi:type="dcterms:W3CDTF">2001-08-02T21:00:18Z</dcterms:created>
  <dcterms:modified xsi:type="dcterms:W3CDTF">2022-06-21T21:13:03Z</dcterms:modified>
</cp:coreProperties>
</file>