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SE/"/>
    </mc:Choice>
  </mc:AlternateContent>
  <xr:revisionPtr revIDLastSave="4" documentId="11_D8741B98EA40F0CF9A200FD52841C49C924C2FB4" xr6:coauthVersionLast="47" xr6:coauthVersionMax="47" xr10:uidLastSave="{B5BA5FB0-42BF-498C-B483-EF69B6516EAE}"/>
  <workbookProtection workbookAlgorithmName="SHA-512" workbookHashValue="5ph12NNccWmesBolirvM6PvO7ioZk3rLAZi/DTeTgNKyCmzCifu9FaCFCN/YQD+sDTcleyIOGo58KoBvi8rcyA==" workbookSaltValue="u1lHtvgnU1P263NJpqsy/w==" workbookSpinCount="100000" lockStructure="1"/>
  <bookViews>
    <workbookView xWindow="28680" yWindow="-120" windowWidth="29040" windowHeight="15840" tabRatio="830" xr2:uid="{00000000-000D-0000-FFFF-FFFF00000000}"/>
  </bookViews>
  <sheets>
    <sheet name="SUMMARY" sheetId="1" r:id="rId1"/>
    <sheet name="TRAFFIC VOLUME &amp; ACCIDENTS" sheetId="3" r:id="rId2"/>
    <sheet name="DETOUR" sheetId="4" r:id="rId3"/>
    <sheet name="Structure" sheetId="8" r:id="rId4"/>
    <sheet name="Width" sheetId="10" r:id="rId5"/>
    <sheet name="Drainage Condition" sheetId="15" r:id="rId6"/>
  </sheets>
  <definedNames>
    <definedName name="_xlnm.Print_Area" localSheetId="2">DETOUR!$B$4:$N$17</definedName>
    <definedName name="_xlnm.Print_Area" localSheetId="5">'Drainage Condition'!$B$4:$M$54</definedName>
    <definedName name="_xlnm.Print_Area" localSheetId="3">Structure!$AO$4:$AZ$28</definedName>
    <definedName name="_xlnm.Print_Area" localSheetId="0">SUMMARY!$B$3:$W$61</definedName>
    <definedName name="_xlnm.Print_Area" localSheetId="1">'TRAFFIC VOLUME &amp; ACCIDENTS'!$B$4:$K$47</definedName>
    <definedName name="_xlnm.Print_Area" localSheetId="4">Width!$B$4:$Q$19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1" l="1"/>
  <c r="D32" i="3" l="1"/>
  <c r="D31" i="3"/>
  <c r="D30" i="3"/>
  <c r="D29" i="3"/>
  <c r="C33" i="3"/>
  <c r="D33" i="3" s="1"/>
  <c r="C32" i="3"/>
  <c r="C31" i="3"/>
  <c r="C30" i="3"/>
  <c r="C29" i="3"/>
  <c r="O56" i="1"/>
  <c r="H6" i="1"/>
  <c r="J13" i="10"/>
  <c r="G13" i="10" s="1"/>
  <c r="J12" i="10"/>
  <c r="J14" i="10"/>
  <c r="G14" i="10" s="1"/>
  <c r="D28" i="3"/>
  <c r="E23" i="3" s="1"/>
  <c r="D13" i="3" s="1"/>
  <c r="S16" i="1" s="1"/>
  <c r="S23" i="1"/>
  <c r="E51" i="8"/>
  <c r="E49" i="8"/>
  <c r="D46" i="8"/>
  <c r="D44" i="8"/>
  <c r="D42" i="8"/>
  <c r="D40" i="8"/>
  <c r="D38" i="8"/>
  <c r="I13" i="3"/>
  <c r="S17" i="1" s="1"/>
  <c r="D95" i="8"/>
  <c r="D97" i="8"/>
  <c r="D94" i="8"/>
  <c r="D92" i="8"/>
  <c r="D90" i="8"/>
  <c r="D88" i="8"/>
  <c r="D86" i="8"/>
  <c r="D84" i="8"/>
  <c r="D82" i="8"/>
  <c r="D60" i="8"/>
  <c r="D62" i="8"/>
  <c r="D64" i="8"/>
  <c r="D66" i="8"/>
  <c r="D68" i="8"/>
  <c r="D70" i="8"/>
  <c r="D72" i="8"/>
  <c r="D74" i="8"/>
  <c r="F13" i="4"/>
  <c r="S18" i="1" s="1"/>
  <c r="C40" i="15"/>
  <c r="C42" i="15"/>
  <c r="B42" i="15"/>
  <c r="B43" i="15" s="1"/>
  <c r="C43" i="15" s="1"/>
  <c r="S46" i="1" s="1"/>
  <c r="C41" i="15"/>
  <c r="B41" i="15"/>
  <c r="B40" i="15"/>
  <c r="C39" i="15"/>
  <c r="B39" i="15"/>
  <c r="C38" i="15"/>
  <c r="B38" i="15"/>
  <c r="B25" i="15"/>
  <c r="B26" i="15"/>
  <c r="B27" i="15"/>
  <c r="B28" i="15"/>
  <c r="B24" i="15"/>
  <c r="B29" i="15" s="1"/>
  <c r="C29" i="15" s="1"/>
  <c r="S45" i="1" s="1"/>
  <c r="C52" i="15"/>
  <c r="S49" i="1" s="1"/>
  <c r="S50" i="1" s="1"/>
  <c r="J14" i="15"/>
  <c r="J13" i="15"/>
  <c r="J12" i="15"/>
  <c r="K14" i="15"/>
  <c r="K13" i="15"/>
  <c r="K12" i="15"/>
  <c r="K11" i="15"/>
  <c r="C28" i="15"/>
  <c r="C27" i="15"/>
  <c r="C26" i="15"/>
  <c r="C25" i="15"/>
  <c r="C24" i="15"/>
  <c r="J11" i="15"/>
  <c r="D29" i="8"/>
  <c r="D27" i="8"/>
  <c r="D25" i="8"/>
  <c r="D23" i="8"/>
  <c r="D21" i="8"/>
  <c r="D19" i="8"/>
  <c r="D17" i="8"/>
  <c r="D36" i="8"/>
  <c r="D15" i="8"/>
  <c r="I14" i="4"/>
  <c r="C28" i="3"/>
  <c r="S19" i="1" l="1"/>
  <c r="D75" i="8"/>
  <c r="C75" i="8" s="1"/>
  <c r="D98" i="8"/>
  <c r="C98" i="8" s="1"/>
  <c r="D30" i="8"/>
  <c r="C30" i="8" s="1"/>
  <c r="D53" i="8"/>
  <c r="S29" i="1" s="1"/>
  <c r="K15" i="15"/>
  <c r="J15" i="15" s="1"/>
  <c r="S44" i="1" s="1"/>
  <c r="S47" i="1" s="1"/>
  <c r="S53" i="1" s="1"/>
  <c r="G16" i="10"/>
  <c r="S36" i="1" s="1"/>
  <c r="S37" i="1" s="1"/>
  <c r="G12" i="10"/>
  <c r="C53" i="8" l="1"/>
  <c r="F9" i="8" s="1"/>
  <c r="S30" i="1" s="1"/>
  <c r="S31" i="1" s="1"/>
  <c r="S56" i="1" s="1"/>
</calcChain>
</file>

<file path=xl/sharedStrings.xml><?xml version="1.0" encoding="utf-8"?>
<sst xmlns="http://schemas.openxmlformats.org/spreadsheetml/2006/main" count="214" uniqueCount="191">
  <si>
    <t>COUNTY</t>
  </si>
  <si>
    <t>PROJECT NAME</t>
  </si>
  <si>
    <t>PROJECT LENGTH</t>
  </si>
  <si>
    <t>miles</t>
  </si>
  <si>
    <t>Possible</t>
  </si>
  <si>
    <t>Scored</t>
  </si>
  <si>
    <t>TRAFFIC:</t>
  </si>
  <si>
    <t>Points</t>
  </si>
  <si>
    <t>Subtotal</t>
  </si>
  <si>
    <t>STRUCTURAL CONDITION:</t>
  </si>
  <si>
    <t>GEOMETRY:</t>
  </si>
  <si>
    <t>possible</t>
  </si>
  <si>
    <t>scored</t>
  </si>
  <si>
    <t>NOTES:</t>
  </si>
  <si>
    <t xml:space="preserve">   2.  No points are allowed for conditions which will not be improved by the proposed project.</t>
  </si>
  <si>
    <t xml:space="preserve">   1.  Points for Surface portion of the SURFACE CONDITION will be assigned by CRAB Engineer.</t>
  </si>
  <si>
    <t>NO END TREATMENTS</t>
  </si>
  <si>
    <t>NO SAFTY BARS</t>
  </si>
  <si>
    <r>
      <t xml:space="preserve">Culverts </t>
    </r>
    <r>
      <rPr>
        <u/>
        <sz val="8"/>
        <rFont val="MS Sans Serif"/>
        <family val="2"/>
      </rPr>
      <t>&gt;</t>
    </r>
    <r>
      <rPr>
        <sz val="8"/>
        <rFont val="MS Sans Serif"/>
        <family val="2"/>
      </rPr>
      <t xml:space="preserve"> 20"</t>
    </r>
  </si>
  <si>
    <t>Flow / Capacity Analysis</t>
  </si>
  <si>
    <t>Operational Features:</t>
  </si>
  <si>
    <t>DRAINAGE STRUCTURE RATING SUMMARY:</t>
  </si>
  <si>
    <t xml:space="preserve">Plugged </t>
  </si>
  <si>
    <t>Drainage Condition</t>
  </si>
  <si>
    <t>Drainage Hazards:</t>
  </si>
  <si>
    <t>TRAFFIC RATING</t>
  </si>
  <si>
    <t>VOLUME</t>
  </si>
  <si>
    <t>ACCIDENTS</t>
  </si>
  <si>
    <t>AADT</t>
  </si>
  <si>
    <t>P.D. ONLY ACCIDENTS</t>
  </si>
  <si>
    <t>TRUCK ADT</t>
  </si>
  <si>
    <t>INJURY, NON FATAL ACCIDENTS</t>
  </si>
  <si>
    <t>PROJECT LENGTH, MI.</t>
  </si>
  <si>
    <t>to 1/100s</t>
  </si>
  <si>
    <t>FATAL ACCIDENTS</t>
  </si>
  <si>
    <t>POINT CALCULATION</t>
  </si>
  <si>
    <t>Total</t>
  </si>
  <si>
    <t>RATING</t>
  </si>
  <si>
    <t>ADT</t>
  </si>
  <si>
    <t>POINTS</t>
  </si>
  <si>
    <t>STRUCTURE RATING</t>
  </si>
  <si>
    <t>DETOUR ROUTE</t>
  </si>
  <si>
    <t>Length of Detour Route</t>
  </si>
  <si>
    <t>DETOUR AND F&amp;G</t>
  </si>
  <si>
    <t>Perforations throughout invert with an area less than 36 square inches per square foot, 25%. Overall thin metal, which allows for an easy puncture with chipping hammer. End section corroded away</t>
  </si>
  <si>
    <t>Perforations throughout invert with an area greater than 36 square inches per square foot, 25%.</t>
  </si>
  <si>
    <t>Extensive heavy rust; thick and scaling rust throughout pipe; deep pitting; perforations throughout invert with an area less than 30 square inches per square foot, 20%. Overall thin metal, which allows for an easy puncture with hammer.</t>
  </si>
  <si>
    <t>Heavy rust and scale. Pinholes (with an area less than 15 square inches per square foot, 10%) throughout pipe material. Section loss and perorations and ends. Holes in metal at end in invert and not located under roadway</t>
  </si>
  <si>
    <t>Galvanizing gone along invert with layers of rust. Sporadic pitting of invert. Minor pinholes (with an area less than 6 square inches per square foot, 4%) in pipe material located at ends of pipe (length not to exceed 4 feet and not located beneath roadway)</t>
  </si>
  <si>
    <t>Discoloration of surface, Galvanizing gone along invert but no layers of rust. Minor pinholes (with an area less than 3 square inches per square foot) in pipe material located at ends of pipe (length not to exceed 4 feet and not located beneath roadway).</t>
  </si>
  <si>
    <t>Discoloration of surface; galvanizing partially gone along invert but no layers of rust.</t>
  </si>
  <si>
    <t>Embankment Erosion</t>
  </si>
  <si>
    <t>Roadway Width</t>
  </si>
  <si>
    <t>Widening</t>
  </si>
  <si>
    <t>TOTAL DRAINAGE WORKSHEET RATING:</t>
  </si>
  <si>
    <t>Traffic Accidents</t>
  </si>
  <si>
    <t>Traffic Volume</t>
  </si>
  <si>
    <t>Detour Length</t>
  </si>
  <si>
    <t>RAP Drainage Project</t>
  </si>
  <si>
    <t>(20 points max.)</t>
  </si>
  <si>
    <t>DRAINAGE CONDITION</t>
  </si>
  <si>
    <t>Galvanizing intact; no corrosion</t>
  </si>
  <si>
    <t>Moderate rutting from drainage.  Minor amount of bare soil exposed</t>
  </si>
  <si>
    <t>Major erosion caused by drainage or channel; Evidence of foundation settlement; Erosion to embankment impacting guardrail performance or encroaching on shoulder.</t>
  </si>
  <si>
    <t>Erosion caused by drainage or channel; Erosion to embanckment impacting guardrail performacne or encroaching on shoulder</t>
  </si>
  <si>
    <t>Minor erosion caused by drainage</t>
  </si>
  <si>
    <t>Condition - Plastic</t>
  </si>
  <si>
    <t>Structural Condition</t>
  </si>
  <si>
    <t>(50 points max.)</t>
  </si>
  <si>
    <t>(5 points max.)</t>
  </si>
  <si>
    <t>Year</t>
  </si>
  <si>
    <t>2 Years</t>
  </si>
  <si>
    <t>10 Years</t>
  </si>
  <si>
    <t>Flow/ Capacity  (20 max points)</t>
  </si>
  <si>
    <t>Embankment Erosion (5 max points)</t>
  </si>
  <si>
    <t xml:space="preserve">Rate the roadway embankment for settlement and/or sloughing of </t>
  </si>
  <si>
    <t xml:space="preserve">the side slopes. Do not include settlement of approach pavement or </t>
  </si>
  <si>
    <t>subgrade under this itme</t>
  </si>
  <si>
    <t>Rate the adequacy of the waterway opening at the structure.  Consider</t>
  </si>
  <si>
    <t xml:space="preserve">the extent to which flow is restructed throught the opening.  </t>
  </si>
  <si>
    <t>Points for Traffic</t>
  </si>
  <si>
    <t>&lt;50</t>
  </si>
  <si>
    <t>50-100</t>
  </si>
  <si>
    <t>101-250</t>
  </si>
  <si>
    <t>251-500</t>
  </si>
  <si>
    <t>501-750</t>
  </si>
  <si>
    <t>&gt;750</t>
  </si>
  <si>
    <t>Excellent</t>
  </si>
  <si>
    <t>Tight surface with no slick or porous areas,</t>
  </si>
  <si>
    <t>Good</t>
  </si>
  <si>
    <t>Only minor, localized transverse cracks,</t>
  </si>
  <si>
    <t>Adequate</t>
  </si>
  <si>
    <t xml:space="preserve">Minor, localized, longitudinal cracks;  rutting, spalling or </t>
  </si>
  <si>
    <t xml:space="preserve">ravelling;  minor seal patching has been required;  some </t>
  </si>
  <si>
    <t>transverse cracking</t>
  </si>
  <si>
    <t>Fair</t>
  </si>
  <si>
    <t xml:space="preserve">Small areas that have required patching;  larger areas have </t>
  </si>
  <si>
    <t xml:space="preserve">required seal patching;  some longitudinal cracks, spalling, </t>
  </si>
  <si>
    <t>rutting, or ravelling</t>
  </si>
  <si>
    <t>Marginal</t>
  </si>
  <si>
    <t xml:space="preserve">Several areas that have required moderate to heavy </t>
  </si>
  <si>
    <t xml:space="preserve">patching; moderate to heavy cracking, spalling, </t>
  </si>
  <si>
    <t>rutting or ravelling</t>
  </si>
  <si>
    <t>Poor</t>
  </si>
  <si>
    <t xml:space="preserve">Large areas that have required asphalt patching and </t>
  </si>
  <si>
    <t xml:space="preserve">frequent seal coating;  heavy cracking, spalling, </t>
  </si>
  <si>
    <t>rutting and/or ravelling.</t>
  </si>
  <si>
    <t>Definitions</t>
  </si>
  <si>
    <t>Surface Quality</t>
  </si>
  <si>
    <t>New Condition, Superficial and isolated damage from construction.</t>
  </si>
  <si>
    <t>Isolated rip or tear (no larger than 6 inches) caused by floating debris. Minor discoloration at isolated locations.</t>
  </si>
  <si>
    <t>Hairline cracking without rust staining or delaminations; surface in good condition isolated damage.</t>
  </si>
  <si>
    <t>Hairline map cracking.  Cracks less than 1/8 inch parallel to traffic with minor efflorescence or minor amounts of leakage.  Additional spalled areas less than 5% of surface area.</t>
  </si>
  <si>
    <t>Split (larger than 6 inches, width exceeding 1 inch) several locations. Split causing loses of backfill material. Section loses
caused by abrasion located throughout pipe.</t>
  </si>
  <si>
    <t>Split (no larger than 6 inches, not open more than ¼ inch) at two or three locations. Damage (Cuts, gouges, burnt edges, or
distortion) to end sections.Perforations caused by abrasion located within 5 feet of outlet and not located under roadway.</t>
  </si>
  <si>
    <t>Split (larger than 6 inches, width exceeding ½ inch) several locations. Split causing loses of backfill material. Perforations
caused by abrasion located throughout pipe.</t>
  </si>
  <si>
    <t>No signs of distress, little discoloration.</t>
  </si>
  <si>
    <t>Split (larger than 6 inches, width not to exceed ½ inch) at two or three locations. Damage (Cuts, gouges, burnt edges, or distortion)
to end sections.Perforations caused by abrasion located within 5 feet of inlet and outlet and not located under roadway.</t>
  </si>
  <si>
    <t>Split (larger than 6 inches, width exceeding ½ inch) at two or three locations. Damage (Cuts, gouges, or distortion) to end sections.
Perforations caused by abrasion located within 5 feet of inlet and outlet and not located under roadway.</t>
  </si>
  <si>
    <t>Invert eroded away (with section 2 foot in length and ½ foot in width) throughout pipe.  Pipe partially collapsed or collapse is imminent.</t>
  </si>
  <si>
    <t>Structural Condition Below</t>
  </si>
  <si>
    <t>2'</t>
  </si>
  <si>
    <t>3'</t>
  </si>
  <si>
    <r>
      <rPr>
        <u/>
        <sz val="10"/>
        <rFont val="MS Sans Serif"/>
        <family val="2"/>
      </rPr>
      <t>&gt;</t>
    </r>
    <r>
      <rPr>
        <sz val="10"/>
        <rFont val="MS Sans Serif"/>
        <family val="2"/>
      </rPr>
      <t xml:space="preserve"> 4'</t>
    </r>
  </si>
  <si>
    <t>No Safety Bars</t>
  </si>
  <si>
    <t>No End Treatments</t>
  </si>
  <si>
    <t>No Guardrail or guardrail will be replaced</t>
  </si>
  <si>
    <t>Operational Features (20 pts max)</t>
  </si>
  <si>
    <t>Plugged (5 pts max)</t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</si>
  <si>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from the 
options below:</t>
    </r>
  </si>
  <si>
    <r>
      <t xml:space="preserve"> (</t>
    </r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one)</t>
    </r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</si>
  <si>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from the
 options below:</t>
    </r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</si>
  <si>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the conditions below to be improved.</t>
    </r>
  </si>
  <si>
    <r>
      <rPr>
        <b/>
        <u/>
        <sz val="10"/>
        <rFont val="MS Sans Serif"/>
        <family val="2"/>
      </rPr>
      <t xml:space="preserve">Select </t>
    </r>
    <r>
      <rPr>
        <u/>
        <sz val="10"/>
        <rFont val="MS Sans Serif"/>
        <family val="2"/>
      </rPr>
      <t>Worst Condition:</t>
    </r>
  </si>
  <si>
    <t>Condition - metal</t>
  </si>
  <si>
    <t>Visual Rating</t>
  </si>
  <si>
    <t>Road Floods Every:</t>
  </si>
  <si>
    <t>Shoulder eroded away.  Guardrail post anchor undermined greater than 3 posts in a row</t>
  </si>
  <si>
    <r>
      <t xml:space="preserve">Waterway opening has </t>
    </r>
    <r>
      <rPr>
        <b/>
        <sz val="8"/>
        <rFont val="MS Sans Serif"/>
        <family val="2"/>
      </rPr>
      <t>minor obstructions</t>
    </r>
    <r>
      <rPr>
        <sz val="8"/>
        <rFont val="MS Sans Serif"/>
        <family val="2"/>
      </rPr>
      <t>. No more than</t>
    </r>
    <r>
      <rPr>
        <b/>
        <sz val="8"/>
        <rFont val="MS Sans Serif"/>
        <family val="2"/>
      </rPr>
      <t xml:space="preserve"> 10%</t>
    </r>
    <r>
      <rPr>
        <sz val="8"/>
        <rFont val="MS Sans Serif"/>
        <family val="2"/>
      </rPr>
      <t xml:space="preserve"> of the opening is restricted</t>
    </r>
  </si>
  <si>
    <r>
      <t>Waterway opening has</t>
    </r>
    <r>
      <rPr>
        <b/>
        <sz val="8"/>
        <rFont val="MS Sans Serif"/>
        <family val="2"/>
      </rPr>
      <t xml:space="preserve"> minor obstructions</t>
    </r>
    <r>
      <rPr>
        <sz val="8"/>
        <rFont val="MS Sans Serif"/>
        <family val="2"/>
      </rPr>
      <t xml:space="preserve">. No more than </t>
    </r>
    <r>
      <rPr>
        <b/>
        <sz val="8"/>
        <rFont val="MS Sans Serif"/>
        <family val="2"/>
      </rPr>
      <t>25%</t>
    </r>
    <r>
      <rPr>
        <sz val="8"/>
        <rFont val="MS Sans Serif"/>
        <family val="2"/>
      </rPr>
      <t xml:space="preserve"> of the opening is restricted</t>
    </r>
  </si>
  <si>
    <r>
      <t xml:space="preserve">Waterway opening has </t>
    </r>
    <r>
      <rPr>
        <b/>
        <sz val="8"/>
        <rFont val="MS Sans Serif"/>
        <family val="2"/>
      </rPr>
      <t>significant obstructions</t>
    </r>
    <r>
      <rPr>
        <sz val="8"/>
        <rFont val="MS Sans Serif"/>
        <family val="2"/>
      </rPr>
      <t xml:space="preserve">. No more than </t>
    </r>
    <r>
      <rPr>
        <b/>
        <sz val="8"/>
        <rFont val="MS Sans Serif"/>
        <family val="2"/>
      </rPr>
      <t>50%</t>
    </r>
    <r>
      <rPr>
        <sz val="8"/>
        <rFont val="MS Sans Serif"/>
        <family val="2"/>
      </rPr>
      <t xml:space="preserve"> of the opening is restricted</t>
    </r>
  </si>
  <si>
    <r>
      <t xml:space="preserve">Waterway opening has </t>
    </r>
    <r>
      <rPr>
        <b/>
        <sz val="8"/>
        <rFont val="MS Sans Serif"/>
        <family val="2"/>
      </rPr>
      <t>severely obstructions</t>
    </r>
    <r>
      <rPr>
        <sz val="8"/>
        <rFont val="MS Sans Serif"/>
        <family val="2"/>
      </rPr>
      <t xml:space="preserve">. No more than </t>
    </r>
    <r>
      <rPr>
        <b/>
        <sz val="8"/>
        <rFont val="MS Sans Serif"/>
        <family val="2"/>
      </rPr>
      <t>75%</t>
    </r>
    <r>
      <rPr>
        <sz val="8"/>
        <rFont val="MS Sans Serif"/>
        <family val="2"/>
      </rPr>
      <t xml:space="preserve"> of the opening is restricted</t>
    </r>
  </si>
  <si>
    <r>
      <t xml:space="preserve">Waterway opening has </t>
    </r>
    <r>
      <rPr>
        <b/>
        <sz val="8"/>
        <rFont val="MS Sans Serif"/>
        <family val="2"/>
      </rPr>
      <t>severely obstructions</t>
    </r>
    <r>
      <rPr>
        <sz val="8"/>
        <rFont val="MS Sans Serif"/>
        <family val="2"/>
      </rPr>
      <t>. No more than</t>
    </r>
    <r>
      <rPr>
        <b/>
        <sz val="8"/>
        <rFont val="MS Sans Serif"/>
        <family val="2"/>
      </rPr>
      <t xml:space="preserve"> 95%</t>
    </r>
    <r>
      <rPr>
        <sz val="8"/>
        <rFont val="MS Sans Serif"/>
        <family val="2"/>
      </rPr>
      <t xml:space="preserve"> of the opening is restricted</t>
    </r>
  </si>
  <si>
    <t>SE REGION</t>
  </si>
  <si>
    <t>Sufficiency Rating of 71 to 80</t>
  </si>
  <si>
    <t>Sufficiency Rating of 51 to 60</t>
  </si>
  <si>
    <t>Sufficiency Rating of 41 to 50</t>
  </si>
  <si>
    <t>Sufficiency Rating of 31 to 40</t>
  </si>
  <si>
    <t>Sufficiency Rating of 81 or above</t>
  </si>
  <si>
    <t>Sufficiency Rating of 61 to 70</t>
  </si>
  <si>
    <t>Suffiency Rating of 21 to 30</t>
  </si>
  <si>
    <t>Sufficiency Rating of 20 or less</t>
  </si>
  <si>
    <t>Condition - Reinforced Concrete Pipe Culvert</t>
  </si>
  <si>
    <t>Extensive cracking with spalling, delaminations, and slight differential movement; scaling has exposed all surfaces of the
reinforcing steel in the crown or invert (approximately all exposed surfaces are 50% loss of wall thickness at invert; concrete very soft</t>
  </si>
  <si>
    <t>Transverse cracks open greater than 1/8 inch with efflorescence and rust staining. Spalling at numerous locations; extensive surface scaling on invert greater than 1/2 inch. Extensive cracking with cracks open more than 1/8 inch with efflorescence; spalling has caused exposure of heavily corroded reinforcing steel in crown or invert; extensive surface scaling on invert greater than 3/4 inch. (approximately 50% of culvert is affected)</t>
  </si>
  <si>
    <t>Hairline cracking. No single crack greater than 1/16 inch without rust staining. Delaminated/Spalled area less than 1% of surface area</t>
  </si>
  <si>
    <t>Map cracking. Cracks less than 1/8 inch, less than 1/16 inch with efflorescence and/or rust
stain, leakage.  Spalled areas with exposed reinforcing less than 10%. Total delaminated/ spalled areas less than 15% of surface area.</t>
  </si>
  <si>
    <t>Condition -  Small Bridge and Box Culverts</t>
  </si>
  <si>
    <t>Pts</t>
  </si>
  <si>
    <t>25 Years</t>
  </si>
  <si>
    <t>(35 points max.)</t>
  </si>
  <si>
    <r>
      <t xml:space="preserve">Full depth holes. Extensive cracking greater than 1/2 inch. </t>
    </r>
    <r>
      <rPr>
        <b/>
        <sz val="9"/>
        <rFont val="Arial"/>
        <family val="2"/>
      </rPr>
      <t>Major, multiple joint separation</t>
    </r>
    <r>
      <rPr>
        <sz val="9"/>
        <rFont val="Arial"/>
        <family val="2"/>
      </rPr>
      <t>. Spalled areas with exposed reinforcing greater than 25%. Reinforcing steel  have extensive section loss and perimeter of bar is completely exposed.</t>
    </r>
  </si>
  <si>
    <t>Truck ADT</t>
  </si>
  <si>
    <t>Assign 3 pts each injury Accident</t>
  </si>
  <si>
    <t>Assign 5 pts each fatal</t>
  </si>
  <si>
    <t>TRAFFIC VOLUME RATING TABLE</t>
  </si>
  <si>
    <t>TRUCK</t>
  </si>
  <si>
    <t>&lt;5</t>
  </si>
  <si>
    <t>5-10</t>
  </si>
  <si>
    <t>11-25</t>
  </si>
  <si>
    <t>26-50</t>
  </si>
  <si>
    <t>51-75</t>
  </si>
  <si>
    <t>&gt;75</t>
  </si>
  <si>
    <t>(SS Bridges - 50)</t>
  </si>
  <si>
    <t>(SS Bridges - 0)</t>
  </si>
  <si>
    <t>LOCAL SIGNIFICANCE</t>
  </si>
  <si>
    <t>LOCAL SIGNIFICANCE (20)</t>
  </si>
  <si>
    <r>
      <t>Road Surface Condition for</t>
    </r>
    <r>
      <rPr>
        <sz val="12"/>
        <color indexed="10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culvert projects</t>
    </r>
    <r>
      <rPr>
        <sz val="12"/>
        <rFont val="Arial"/>
        <family val="2"/>
      </rPr>
      <t>, by CRAB,  see chart,  right &gt;&gt;&gt;</t>
    </r>
  </si>
  <si>
    <r>
      <rPr>
        <b/>
        <sz val="18"/>
        <rFont val="MS Sans Serif"/>
        <family val="2"/>
      </rPr>
      <t>DR</t>
    </r>
    <r>
      <rPr>
        <sz val="18"/>
        <rFont val="MS Sans Serif"/>
        <family val="2"/>
      </rPr>
      <t xml:space="preserve">AINAGE STRUCTURE - 
ROAD SURFACE RATING SHEET
</t>
    </r>
    <r>
      <rPr>
        <b/>
        <sz val="18"/>
        <color indexed="10"/>
        <rFont val="MS Sans Serif"/>
        <family val="2"/>
      </rPr>
      <t>(not for short span bridges)</t>
    </r>
  </si>
  <si>
    <t>Check if this is your one Local Significant Project this RAP Cycle</t>
  </si>
  <si>
    <t xml:space="preserve">Points </t>
  </si>
  <si>
    <t>Road width</t>
  </si>
  <si>
    <t>or curb to curb</t>
  </si>
  <si>
    <r>
      <rPr>
        <b/>
        <sz val="14"/>
        <color indexed="12"/>
        <rFont val="Arial"/>
        <family val="2"/>
      </rPr>
      <t xml:space="preserve">Roadway Width or </t>
    </r>
    <r>
      <rPr>
        <b/>
        <u/>
        <sz val="14"/>
        <color indexed="12"/>
        <rFont val="Arial"/>
        <family val="2"/>
      </rPr>
      <t xml:space="preserve">
Short Span BR curb to Curb</t>
    </r>
  </si>
  <si>
    <r>
      <rPr>
        <b/>
        <sz val="10"/>
        <rFont val="MS Sans Serif"/>
      </rPr>
      <t xml:space="preserve">Existing </t>
    </r>
    <r>
      <rPr>
        <sz val="10"/>
        <rFont val="MS Sans Serif"/>
        <family val="2"/>
      </rPr>
      <t>roadway width or curb to curb width for Short Span Bridge</t>
    </r>
  </si>
  <si>
    <r>
      <rPr>
        <b/>
        <sz val="10"/>
        <rFont val="MS Sans Serif"/>
      </rPr>
      <t>Proposed</t>
    </r>
    <r>
      <rPr>
        <sz val="10"/>
        <rFont val="MS Sans Serif"/>
        <family val="2"/>
      </rPr>
      <t xml:space="preserve"> roadway width or curb to curb width for Short Span Bridge</t>
    </r>
  </si>
  <si>
    <t>Assign 1 pt each for prop damage Acc.</t>
  </si>
  <si>
    <t>Dranage Hazard (5 pts max)</t>
  </si>
  <si>
    <t>GUARDRAIL</t>
  </si>
  <si>
    <t>Use the last five
full years' reports</t>
  </si>
  <si>
    <t>SE 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</si>
</sst>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"/>
  </numFmts>
  <fonts count="62" x14ac:knownFonts="1"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b/>
      <u/>
      <sz val="14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b/>
      <sz val="10"/>
      <color indexed="12"/>
      <name val="MS Sans Serif"/>
      <family val="2"/>
    </font>
    <font>
      <b/>
      <u/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color indexed="12"/>
      <name val="MS Sans Serif"/>
      <family val="2"/>
    </font>
    <font>
      <u/>
      <sz val="8"/>
      <name val="MS Sans Serif"/>
      <family val="2"/>
    </font>
    <font>
      <sz val="10"/>
      <color indexed="9"/>
      <name val="MS Sans Serif"/>
      <family val="2"/>
    </font>
    <font>
      <sz val="10"/>
      <color indexed="10"/>
      <name val="MS Sans Serif"/>
      <family val="2"/>
    </font>
    <font>
      <sz val="10"/>
      <color indexed="22"/>
      <name val="MS Sans Serif"/>
      <family val="2"/>
    </font>
    <font>
      <b/>
      <sz val="10"/>
      <color indexed="10"/>
      <name val="MS Sans Serif"/>
      <family val="2"/>
    </font>
    <font>
      <b/>
      <sz val="18"/>
      <color indexed="36"/>
      <name val="MS Sans Serif"/>
      <family val="2"/>
    </font>
    <font>
      <b/>
      <sz val="12"/>
      <color indexed="10"/>
      <name val="MS Sans Serif"/>
      <family val="2"/>
    </font>
    <font>
      <b/>
      <sz val="14"/>
      <color indexed="36"/>
      <name val="MS Sans Serif"/>
      <family val="2"/>
    </font>
    <font>
      <b/>
      <sz val="18"/>
      <color indexed="3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u/>
      <sz val="12"/>
      <color indexed="12"/>
      <name val="MS Sans Serif"/>
      <family val="2"/>
    </font>
    <font>
      <b/>
      <u/>
      <sz val="14"/>
      <color indexed="12"/>
      <name val="Arial"/>
      <family val="2"/>
    </font>
    <font>
      <b/>
      <u/>
      <sz val="8"/>
      <name val="MS Sans Serif"/>
      <family val="2"/>
    </font>
    <font>
      <b/>
      <u/>
      <sz val="10"/>
      <color indexed="12"/>
      <name val="MS Sans Serif"/>
      <family val="2"/>
    </font>
    <font>
      <sz val="8.5"/>
      <name val="MS Sans Serif"/>
      <family val="2"/>
    </font>
    <font>
      <sz val="9.5"/>
      <name val="MS Sans Serif"/>
      <family val="2"/>
    </font>
    <font>
      <b/>
      <u/>
      <sz val="18"/>
      <color indexed="12"/>
      <name val="Arial"/>
      <family val="2"/>
    </font>
    <font>
      <b/>
      <sz val="8"/>
      <name val="MS Sans Serif"/>
      <family val="2"/>
    </font>
    <font>
      <b/>
      <sz val="7"/>
      <color indexed="10"/>
      <name val="MS Sans Serif"/>
      <family val="2"/>
    </font>
    <font>
      <sz val="7"/>
      <name val="MS Sans Serif"/>
      <family val="2"/>
    </font>
    <font>
      <u/>
      <sz val="8"/>
      <color indexed="12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b/>
      <u/>
      <sz val="12"/>
      <name val="MS Sans Serif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MS Sans Serif"/>
      <family val="2"/>
    </font>
    <font>
      <sz val="10"/>
      <name val="Symbol"/>
      <family val="1"/>
      <charset val="2"/>
    </font>
    <font>
      <sz val="12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4"/>
      <color indexed="36"/>
      <name val="Arial"/>
      <family val="2"/>
    </font>
    <font>
      <sz val="18"/>
      <name val="MS Sans Serif"/>
      <family val="2"/>
    </font>
    <font>
      <b/>
      <sz val="18"/>
      <name val="MS Sans Serif"/>
      <family val="2"/>
    </font>
    <font>
      <b/>
      <sz val="9"/>
      <name val="Arial"/>
      <family val="2"/>
    </font>
    <font>
      <b/>
      <sz val="8.5"/>
      <name val="MS Sans Serif"/>
      <family val="2"/>
    </font>
    <font>
      <u/>
      <sz val="8.5"/>
      <name val="MS Sans Serif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8"/>
      <color indexed="10"/>
      <name val="MS Sans Serif"/>
      <family val="2"/>
    </font>
    <font>
      <b/>
      <sz val="10"/>
      <name val="MS Sans Serif"/>
    </font>
    <font>
      <b/>
      <u/>
      <sz val="10"/>
      <name val="MS Sans Serif"/>
    </font>
    <font>
      <b/>
      <sz val="14"/>
      <color indexed="12"/>
      <name val="Arial"/>
      <family val="2"/>
    </font>
    <font>
      <sz val="10"/>
      <name val="MS Sans Serif"/>
    </font>
    <font>
      <sz val="10"/>
      <color indexed="12"/>
      <name val="MS Sans Serif"/>
      <family val="2"/>
    </font>
    <font>
      <b/>
      <u/>
      <sz val="12"/>
      <name val="MS Sans Serif"/>
    </font>
    <font>
      <sz val="11"/>
      <color theme="1"/>
      <name val="Arial"/>
      <family val="2"/>
    </font>
    <font>
      <sz val="10"/>
      <color theme="0"/>
      <name val="MS Sans Serif"/>
      <family val="2"/>
    </font>
    <font>
      <b/>
      <sz val="10"/>
      <color rgb="FFFF0000"/>
      <name val="MS Sans Serif"/>
    </font>
    <font>
      <b/>
      <sz val="8"/>
      <color rgb="FFFF0000"/>
      <name val="MS Sans Serif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0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 style="thick">
        <color indexed="50"/>
      </right>
      <top/>
      <bottom style="thick">
        <color indexed="50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/>
      <diagonal/>
    </border>
    <border>
      <left/>
      <right style="thick">
        <color indexed="17"/>
      </right>
      <top/>
      <bottom/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50"/>
      </left>
      <right/>
      <top style="thick">
        <color indexed="50"/>
      </top>
      <bottom style="thick">
        <color indexed="50"/>
      </bottom>
      <diagonal/>
    </border>
    <border>
      <left/>
      <right/>
      <top style="thick">
        <color indexed="50"/>
      </top>
      <bottom style="thick">
        <color indexed="50"/>
      </bottom>
      <diagonal/>
    </border>
    <border>
      <left/>
      <right style="thick">
        <color indexed="50"/>
      </right>
      <top style="thick">
        <color indexed="50"/>
      </top>
      <bottom style="thick">
        <color indexed="5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17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4"/>
      </right>
      <top/>
      <bottom/>
      <diagonal/>
    </border>
    <border>
      <left/>
      <right/>
      <top style="thin">
        <color indexed="64"/>
      </top>
      <bottom style="thick">
        <color indexed="50"/>
      </bottom>
      <diagonal/>
    </border>
    <border>
      <left/>
      <right style="thick">
        <color rgb="FF92D050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</borders>
  <cellStyleXfs count="10">
    <xf numFmtId="0" fontId="0" fillId="0" borderId="0"/>
    <xf numFmtId="40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58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551">
    <xf numFmtId="0" fontId="0" fillId="0" borderId="0" xfId="0"/>
    <xf numFmtId="0" fontId="14" fillId="2" borderId="0" xfId="0" applyFont="1" applyFill="1" applyAlignment="1" applyProtection="1">
      <alignment horizontal="left"/>
    </xf>
    <xf numFmtId="0" fontId="14" fillId="0" borderId="1" xfId="0" applyFont="1" applyFill="1" applyBorder="1" applyAlignment="1" applyProtection="1">
      <alignment horizontal="left"/>
    </xf>
    <xf numFmtId="0" fontId="14" fillId="0" borderId="2" xfId="0" applyFont="1" applyFill="1" applyBorder="1" applyAlignment="1" applyProtection="1">
      <alignment horizontal="left"/>
    </xf>
    <xf numFmtId="0" fontId="14" fillId="0" borderId="3" xfId="0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/>
    <xf numFmtId="0" fontId="16" fillId="0" borderId="0" xfId="0" applyFont="1" applyBorder="1" applyAlignment="1" applyProtection="1">
      <alignment vertical="top" wrapText="1"/>
    </xf>
    <xf numFmtId="0" fontId="16" fillId="0" borderId="5" xfId="0" applyFont="1" applyBorder="1" applyAlignment="1" applyProtection="1">
      <alignment vertical="top" wrapText="1"/>
    </xf>
    <xf numFmtId="0" fontId="0" fillId="0" borderId="0" xfId="0" applyFill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left"/>
    </xf>
    <xf numFmtId="0" fontId="4" fillId="0" borderId="6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center"/>
    </xf>
    <xf numFmtId="2" fontId="9" fillId="0" borderId="6" xfId="0" applyNumberFormat="1" applyFont="1" applyBorder="1" applyAlignment="1" applyProtection="1">
      <alignment horizontal="center"/>
    </xf>
    <xf numFmtId="0" fontId="17" fillId="0" borderId="0" xfId="0" applyFont="1" applyBorder="1" applyAlignment="1" applyProtection="1">
      <alignment textRotation="180"/>
    </xf>
    <xf numFmtId="2" fontId="5" fillId="0" borderId="0" xfId="0" applyNumberFormat="1" applyFont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4" fillId="2" borderId="0" xfId="0" applyFont="1" applyFill="1" applyProtection="1"/>
    <xf numFmtId="0" fontId="5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/>
    <xf numFmtId="2" fontId="0" fillId="2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12" fillId="2" borderId="0" xfId="0" applyFont="1" applyFill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2" fontId="15" fillId="0" borderId="0" xfId="0" quotePrefix="1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2" fontId="15" fillId="0" borderId="6" xfId="0" quotePrefix="1" applyNumberFormat="1" applyFont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Protection="1"/>
    <xf numFmtId="2" fontId="5" fillId="0" borderId="0" xfId="0" applyNumberFormat="1" applyFont="1" applyBorder="1" applyAlignment="1" applyProtection="1">
      <alignment horizontal="right"/>
    </xf>
    <xf numFmtId="0" fontId="0" fillId="0" borderId="6" xfId="0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0" fillId="0" borderId="4" xfId="0" applyBorder="1" applyProtection="1"/>
    <xf numFmtId="0" fontId="7" fillId="0" borderId="0" xfId="0" applyFont="1" applyFill="1" applyBorder="1" applyAlignment="1" applyProtection="1"/>
    <xf numFmtId="0" fontId="0" fillId="0" borderId="0" xfId="0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1" fillId="0" borderId="4" xfId="0" applyFont="1" applyBorder="1" applyProtection="1"/>
    <xf numFmtId="0" fontId="0" fillId="0" borderId="0" xfId="0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0" fillId="2" borderId="0" xfId="0" quotePrefix="1" applyFill="1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center"/>
    </xf>
    <xf numFmtId="0" fontId="4" fillId="0" borderId="0" xfId="0" applyFont="1" applyBorder="1" applyAlignment="1" applyProtection="1">
      <alignment vertical="top"/>
    </xf>
    <xf numFmtId="1" fontId="0" fillId="0" borderId="0" xfId="0" applyNumberForma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top"/>
    </xf>
    <xf numFmtId="0" fontId="21" fillId="2" borderId="0" xfId="6" applyFill="1" applyProtection="1"/>
    <xf numFmtId="0" fontId="22" fillId="0" borderId="0" xfId="6" applyFont="1" applyFill="1" applyBorder="1" applyAlignment="1" applyProtection="1">
      <alignment vertical="center"/>
    </xf>
    <xf numFmtId="0" fontId="21" fillId="0" borderId="0" xfId="6" applyFill="1" applyBorder="1" applyProtection="1"/>
    <xf numFmtId="0" fontId="21" fillId="2" borderId="0" xfId="6" applyFill="1" applyBorder="1" applyAlignment="1" applyProtection="1">
      <alignment horizontal="left"/>
    </xf>
    <xf numFmtId="0" fontId="21" fillId="0" borderId="0" xfId="6" applyFill="1" applyBorder="1" applyAlignment="1" applyProtection="1">
      <alignment horizontal="left"/>
    </xf>
    <xf numFmtId="0" fontId="22" fillId="0" borderId="0" xfId="6" applyFont="1" applyFill="1" applyBorder="1" applyAlignment="1" applyProtection="1">
      <alignment horizontal="left" vertical="center"/>
    </xf>
    <xf numFmtId="0" fontId="13" fillId="0" borderId="0" xfId="6" applyFont="1" applyFill="1" applyBorder="1" applyAlignment="1" applyProtection="1">
      <alignment horizontal="right"/>
    </xf>
    <xf numFmtId="0" fontId="24" fillId="0" borderId="0" xfId="6" applyFont="1" applyFill="1" applyBorder="1" applyAlignment="1" applyProtection="1"/>
    <xf numFmtId="0" fontId="25" fillId="0" borderId="0" xfId="6" applyFont="1" applyFill="1" applyBorder="1" applyAlignment="1" applyProtection="1">
      <alignment horizontal="center"/>
    </xf>
    <xf numFmtId="0" fontId="8" fillId="0" borderId="0" xfId="6" applyFont="1" applyFill="1" applyBorder="1" applyAlignment="1" applyProtection="1">
      <alignment horizontal="center"/>
    </xf>
    <xf numFmtId="0" fontId="4" fillId="0" borderId="0" xfId="6" applyFont="1" applyFill="1" applyBorder="1" applyAlignment="1" applyProtection="1">
      <alignment horizontal="right"/>
    </xf>
    <xf numFmtId="0" fontId="21" fillId="3" borderId="10" xfId="6" applyFill="1" applyBorder="1" applyAlignment="1" applyProtection="1">
      <alignment horizontal="center"/>
      <protection locked="0"/>
    </xf>
    <xf numFmtId="0" fontId="1" fillId="0" borderId="0" xfId="6" applyFont="1" applyFill="1" applyBorder="1" applyProtection="1"/>
    <xf numFmtId="0" fontId="21" fillId="0" borderId="0" xfId="6" applyFill="1" applyBorder="1" applyAlignment="1" applyProtection="1"/>
    <xf numFmtId="0" fontId="21" fillId="0" borderId="0" xfId="6" applyFill="1" applyBorder="1" applyAlignment="1" applyProtection="1">
      <alignment horizontal="center"/>
    </xf>
    <xf numFmtId="0" fontId="21" fillId="0" borderId="0" xfId="6" applyFill="1" applyBorder="1" applyAlignment="1" applyProtection="1">
      <alignment horizontal="right"/>
    </xf>
    <xf numFmtId="0" fontId="29" fillId="0" borderId="0" xfId="6" applyFont="1" applyFill="1" applyBorder="1" applyAlignment="1" applyProtection="1"/>
    <xf numFmtId="0" fontId="24" fillId="0" borderId="0" xfId="6" applyFont="1" applyFill="1" applyBorder="1" applyAlignment="1" applyProtection="1">
      <alignment horizontal="right"/>
    </xf>
    <xf numFmtId="0" fontId="9" fillId="0" borderId="0" xfId="6" applyFont="1" applyFill="1" applyBorder="1" applyAlignment="1" applyProtection="1">
      <alignment horizontal="center"/>
    </xf>
    <xf numFmtId="0" fontId="11" fillId="0" borderId="0" xfId="6" applyFont="1" applyFill="1" applyBorder="1" applyAlignment="1" applyProtection="1">
      <alignment horizontal="center"/>
    </xf>
    <xf numFmtId="0" fontId="4" fillId="0" borderId="0" xfId="6" applyFont="1" applyFill="1" applyBorder="1" applyAlignment="1" applyProtection="1">
      <alignment horizontal="center"/>
    </xf>
    <xf numFmtId="0" fontId="13" fillId="0" borderId="0" xfId="6" applyFont="1" applyFill="1" applyBorder="1" applyAlignment="1" applyProtection="1">
      <alignment horizontal="center"/>
    </xf>
    <xf numFmtId="0" fontId="12" fillId="0" borderId="0" xfId="6" applyFont="1" applyFill="1" applyBorder="1" applyAlignment="1" applyProtection="1">
      <alignment horizontal="center"/>
    </xf>
    <xf numFmtId="0" fontId="31" fillId="0" borderId="0" xfId="6" applyFont="1" applyFill="1" applyBorder="1" applyAlignment="1" applyProtection="1">
      <alignment vertical="top" wrapText="1"/>
    </xf>
    <xf numFmtId="0" fontId="31" fillId="0" borderId="0" xfId="6" applyFont="1" applyFill="1" applyBorder="1" applyAlignment="1" applyProtection="1">
      <alignment vertical="top"/>
    </xf>
    <xf numFmtId="2" fontId="21" fillId="0" borderId="0" xfId="6" applyNumberFormat="1" applyFill="1" applyBorder="1" applyAlignment="1" applyProtection="1">
      <alignment horizontal="center"/>
    </xf>
    <xf numFmtId="0" fontId="1" fillId="0" borderId="0" xfId="6" applyFont="1" applyFill="1" applyBorder="1" applyAlignment="1" applyProtection="1">
      <alignment vertical="top"/>
    </xf>
    <xf numFmtId="0" fontId="12" fillId="0" borderId="0" xfId="6" applyFont="1" applyFill="1" applyBorder="1" applyAlignment="1" applyProtection="1">
      <alignment horizontal="left"/>
    </xf>
    <xf numFmtId="0" fontId="20" fillId="0" borderId="0" xfId="6" applyFont="1" applyFill="1" applyBorder="1" applyAlignment="1" applyProtection="1">
      <alignment horizontal="center"/>
    </xf>
    <xf numFmtId="0" fontId="4" fillId="0" borderId="0" xfId="6" applyFont="1" applyFill="1" applyBorder="1" applyAlignment="1" applyProtection="1">
      <alignment horizontal="left"/>
    </xf>
    <xf numFmtId="0" fontId="12" fillId="2" borderId="0" xfId="6" applyFont="1" applyFill="1" applyBorder="1" applyAlignment="1" applyProtection="1">
      <alignment horizontal="left"/>
    </xf>
    <xf numFmtId="0" fontId="9" fillId="2" borderId="0" xfId="6" applyFont="1" applyFill="1" applyBorder="1" applyAlignment="1" applyProtection="1">
      <alignment horizontal="center"/>
    </xf>
    <xf numFmtId="0" fontId="20" fillId="2" borderId="0" xfId="6" applyFont="1" applyFill="1" applyBorder="1" applyAlignment="1" applyProtection="1">
      <alignment horizontal="center"/>
    </xf>
    <xf numFmtId="0" fontId="21" fillId="2" borderId="0" xfId="6" applyFill="1" applyBorder="1" applyProtection="1"/>
    <xf numFmtId="0" fontId="2" fillId="2" borderId="0" xfId="6" applyFont="1" applyFill="1" applyBorder="1" applyAlignment="1" applyProtection="1">
      <alignment horizontal="left"/>
    </xf>
    <xf numFmtId="1" fontId="33" fillId="2" borderId="0" xfId="6" applyNumberFormat="1" applyFont="1" applyFill="1" applyBorder="1" applyAlignment="1" applyProtection="1">
      <alignment horizontal="center"/>
    </xf>
    <xf numFmtId="0" fontId="12" fillId="2" borderId="11" xfId="6" applyFont="1" applyFill="1" applyBorder="1" applyAlignment="1" applyProtection="1">
      <alignment horizontal="left"/>
    </xf>
    <xf numFmtId="0" fontId="9" fillId="2" borderId="11" xfId="6" applyFont="1" applyFill="1" applyBorder="1" applyAlignment="1" applyProtection="1">
      <alignment horizontal="center"/>
    </xf>
    <xf numFmtId="0" fontId="20" fillId="2" borderId="11" xfId="6" applyFont="1" applyFill="1" applyBorder="1" applyAlignment="1" applyProtection="1">
      <alignment horizontal="center"/>
    </xf>
    <xf numFmtId="0" fontId="21" fillId="2" borderId="11" xfId="6" applyFill="1" applyBorder="1" applyProtection="1"/>
    <xf numFmtId="0" fontId="21" fillId="2" borderId="11" xfId="6" applyFill="1" applyBorder="1" applyAlignment="1" applyProtection="1">
      <alignment horizontal="left"/>
    </xf>
    <xf numFmtId="0" fontId="21" fillId="0" borderId="12" xfId="6" applyFill="1" applyBorder="1" applyAlignment="1" applyProtection="1">
      <alignment horizontal="center"/>
    </xf>
    <xf numFmtId="0" fontId="30" fillId="0" borderId="0" xfId="6" applyFont="1" applyFill="1" applyBorder="1" applyAlignment="1" applyProtection="1">
      <alignment horizontal="center"/>
    </xf>
    <xf numFmtId="0" fontId="21" fillId="0" borderId="0" xfId="6" applyFill="1" applyProtection="1"/>
    <xf numFmtId="0" fontId="19" fillId="0" borderId="0" xfId="0" applyFont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" fillId="0" borderId="0" xfId="6" applyFont="1" applyFill="1" applyBorder="1" applyAlignment="1" applyProtection="1">
      <alignment horizontal="left"/>
    </xf>
    <xf numFmtId="0" fontId="21" fillId="0" borderId="0" xfId="6" applyFont="1" applyFill="1" applyBorder="1" applyAlignment="1" applyProtection="1">
      <alignment horizontal="left"/>
    </xf>
    <xf numFmtId="0" fontId="21" fillId="0" borderId="13" xfId="6" applyFill="1" applyBorder="1" applyAlignment="1" applyProtection="1">
      <alignment horizontal="left"/>
    </xf>
    <xf numFmtId="0" fontId="21" fillId="0" borderId="11" xfId="6" applyFill="1" applyBorder="1" applyAlignment="1" applyProtection="1">
      <alignment horizontal="left"/>
    </xf>
    <xf numFmtId="0" fontId="21" fillId="0" borderId="11" xfId="6" applyFill="1" applyBorder="1" applyProtection="1"/>
    <xf numFmtId="0" fontId="22" fillId="0" borderId="11" xfId="6" applyFont="1" applyFill="1" applyBorder="1" applyAlignment="1" applyProtection="1">
      <alignment vertical="center"/>
    </xf>
    <xf numFmtId="0" fontId="21" fillId="0" borderId="14" xfId="6" applyFill="1" applyBorder="1" applyAlignment="1" applyProtection="1">
      <alignment horizontal="left"/>
    </xf>
    <xf numFmtId="0" fontId="21" fillId="0" borderId="15" xfId="6" applyFill="1" applyBorder="1" applyAlignment="1" applyProtection="1">
      <alignment horizontal="left"/>
    </xf>
    <xf numFmtId="0" fontId="21" fillId="0" borderId="16" xfId="6" applyFill="1" applyBorder="1" applyAlignment="1" applyProtection="1">
      <alignment horizontal="left"/>
    </xf>
    <xf numFmtId="0" fontId="21" fillId="0" borderId="15" xfId="6" applyFill="1" applyBorder="1" applyProtection="1"/>
    <xf numFmtId="0" fontId="21" fillId="0" borderId="17" xfId="6" applyFill="1" applyBorder="1" applyAlignment="1" applyProtection="1">
      <alignment horizontal="left"/>
    </xf>
    <xf numFmtId="0" fontId="21" fillId="0" borderId="18" xfId="6" applyFill="1" applyBorder="1" applyAlignment="1" applyProtection="1">
      <alignment horizontal="left"/>
    </xf>
    <xf numFmtId="0" fontId="12" fillId="0" borderId="18" xfId="6" applyFont="1" applyFill="1" applyBorder="1" applyAlignment="1" applyProtection="1">
      <alignment horizontal="left"/>
    </xf>
    <xf numFmtId="0" fontId="9" fillId="0" borderId="18" xfId="6" applyFont="1" applyFill="1" applyBorder="1" applyAlignment="1" applyProtection="1">
      <alignment horizontal="center"/>
    </xf>
    <xf numFmtId="0" fontId="20" fillId="0" borderId="18" xfId="6" applyFont="1" applyFill="1" applyBorder="1" applyAlignment="1" applyProtection="1">
      <alignment horizontal="center"/>
    </xf>
    <xf numFmtId="0" fontId="21" fillId="0" borderId="18" xfId="6" applyFill="1" applyBorder="1" applyProtection="1"/>
    <xf numFmtId="0" fontId="21" fillId="0" borderId="19" xfId="6" applyFill="1" applyBorder="1" applyAlignment="1" applyProtection="1">
      <alignment horizontal="left"/>
    </xf>
    <xf numFmtId="0" fontId="38" fillId="0" borderId="0" xfId="6" applyFont="1" applyFill="1" applyBorder="1" applyAlignment="1" applyProtection="1">
      <alignment horizontal="left" vertical="top"/>
    </xf>
    <xf numFmtId="0" fontId="21" fillId="0" borderId="16" xfId="6" applyFill="1" applyBorder="1" applyProtection="1"/>
    <xf numFmtId="0" fontId="21" fillId="0" borderId="0" xfId="6" applyBorder="1" applyProtection="1"/>
    <xf numFmtId="0" fontId="8" fillId="0" borderId="0" xfId="6" applyFont="1" applyFill="1" applyBorder="1" applyAlignment="1" applyProtection="1">
      <alignment horizontal="left"/>
    </xf>
    <xf numFmtId="0" fontId="10" fillId="0" borderId="0" xfId="3" applyAlignment="1" applyProtection="1"/>
    <xf numFmtId="0" fontId="0" fillId="0" borderId="18" xfId="0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right"/>
    </xf>
    <xf numFmtId="0" fontId="0" fillId="4" borderId="0" xfId="0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33" fillId="0" borderId="0" xfId="0" applyFont="1" applyBorder="1" applyAlignment="1" applyProtection="1">
      <alignment horizontal="left"/>
    </xf>
    <xf numFmtId="0" fontId="40" fillId="0" borderId="0" xfId="0" applyFont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0" fillId="0" borderId="16" xfId="0" applyFill="1" applyBorder="1" applyAlignment="1" applyProtection="1">
      <alignment horizontal="left"/>
    </xf>
    <xf numFmtId="0" fontId="4" fillId="0" borderId="16" xfId="0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21" fillId="0" borderId="20" xfId="6" applyBorder="1" applyProtection="1"/>
    <xf numFmtId="0" fontId="21" fillId="0" borderId="21" xfId="6" applyBorder="1" applyProtection="1"/>
    <xf numFmtId="0" fontId="21" fillId="0" borderId="22" xfId="6" applyFill="1" applyBorder="1" applyAlignment="1" applyProtection="1">
      <alignment horizontal="left"/>
    </xf>
    <xf numFmtId="0" fontId="21" fillId="0" borderId="23" xfId="6" applyFill="1" applyBorder="1" applyAlignment="1" applyProtection="1">
      <alignment horizontal="left"/>
    </xf>
    <xf numFmtId="0" fontId="21" fillId="0" borderId="24" xfId="6" applyFill="1" applyBorder="1" applyProtection="1"/>
    <xf numFmtId="0" fontId="21" fillId="0" borderId="25" xfId="6" applyFill="1" applyBorder="1" applyAlignment="1" applyProtection="1">
      <alignment horizontal="left"/>
    </xf>
    <xf numFmtId="0" fontId="24" fillId="0" borderId="25" xfId="6" applyFont="1" applyFill="1" applyBorder="1" applyAlignment="1" applyProtection="1">
      <alignment horizontal="center"/>
    </xf>
    <xf numFmtId="0" fontId="21" fillId="0" borderId="25" xfId="6" applyFill="1" applyBorder="1" applyAlignment="1" applyProtection="1">
      <alignment horizontal="center"/>
    </xf>
    <xf numFmtId="0" fontId="21" fillId="0" borderId="26" xfId="6" applyFill="1" applyBorder="1" applyAlignment="1" applyProtection="1">
      <alignment horizontal="center"/>
    </xf>
    <xf numFmtId="0" fontId="40" fillId="0" borderId="0" xfId="0" applyFont="1" applyFill="1" applyBorder="1" applyAlignment="1" applyProtection="1">
      <alignment horizontal="right"/>
    </xf>
    <xf numFmtId="165" fontId="40" fillId="5" borderId="10" xfId="0" applyNumberFormat="1" applyFont="1" applyFill="1" applyBorder="1" applyAlignment="1" applyProtection="1">
      <alignment horizontal="center"/>
    </xf>
    <xf numFmtId="0" fontId="1" fillId="2" borderId="0" xfId="6" applyFont="1" applyFill="1" applyProtection="1"/>
    <xf numFmtId="0" fontId="1" fillId="0" borderId="11" xfId="6" applyFont="1" applyFill="1" applyBorder="1" applyProtection="1"/>
    <xf numFmtId="0" fontId="35" fillId="0" borderId="0" xfId="6" applyFont="1" applyFill="1" applyBorder="1" applyAlignment="1" applyProtection="1">
      <alignment vertical="center"/>
    </xf>
    <xf numFmtId="0" fontId="1" fillId="0" borderId="0" xfId="6" applyFont="1" applyFill="1" applyBorder="1" applyAlignment="1" applyProtection="1">
      <alignment horizontal="center" vertical="center"/>
    </xf>
    <xf numFmtId="0" fontId="1" fillId="0" borderId="18" xfId="6" applyFont="1" applyFill="1" applyBorder="1" applyAlignment="1" applyProtection="1">
      <alignment horizontal="left"/>
    </xf>
    <xf numFmtId="0" fontId="2" fillId="2" borderId="0" xfId="6" applyFont="1" applyFill="1" applyProtection="1"/>
    <xf numFmtId="0" fontId="2" fillId="0" borderId="15" xfId="6" applyFont="1" applyFill="1" applyBorder="1" applyAlignment="1" applyProtection="1">
      <alignment horizontal="left"/>
    </xf>
    <xf numFmtId="0" fontId="2" fillId="0" borderId="0" xfId="6" applyFont="1" applyFill="1" applyBorder="1" applyAlignment="1" applyProtection="1">
      <alignment horizontal="left"/>
    </xf>
    <xf numFmtId="0" fontId="40" fillId="0" borderId="0" xfId="6" applyFont="1" applyFill="1" applyBorder="1" applyAlignment="1" applyProtection="1">
      <alignment vertical="center" wrapText="1"/>
    </xf>
    <xf numFmtId="0" fontId="2" fillId="0" borderId="16" xfId="6" applyFont="1" applyFill="1" applyBorder="1" applyAlignment="1" applyProtection="1">
      <alignment horizontal="left"/>
    </xf>
    <xf numFmtId="0" fontId="21" fillId="0" borderId="25" xfId="6" applyFill="1" applyBorder="1" applyProtection="1"/>
    <xf numFmtId="0" fontId="2" fillId="0" borderId="0" xfId="6" applyFont="1" applyFill="1" applyBorder="1" applyProtection="1"/>
    <xf numFmtId="0" fontId="2" fillId="0" borderId="25" xfId="6" applyFont="1" applyFill="1" applyBorder="1" applyProtection="1"/>
    <xf numFmtId="0" fontId="21" fillId="0" borderId="26" xfId="6" applyFill="1" applyBorder="1" applyProtection="1"/>
    <xf numFmtId="0" fontId="40" fillId="0" borderId="0" xfId="6" applyFont="1" applyFill="1" applyBorder="1" applyAlignment="1" applyProtection="1">
      <alignment horizontal="center" vertical="center" wrapText="1"/>
    </xf>
    <xf numFmtId="0" fontId="21" fillId="9" borderId="0" xfId="6" applyFill="1" applyProtection="1"/>
    <xf numFmtId="0" fontId="21" fillId="9" borderId="0" xfId="6" applyFill="1" applyBorder="1" applyAlignment="1" applyProtection="1">
      <alignment horizontal="left"/>
    </xf>
    <xf numFmtId="0" fontId="2" fillId="9" borderId="0" xfId="6" applyFont="1" applyFill="1" applyBorder="1" applyAlignment="1" applyProtection="1">
      <alignment horizontal="left"/>
    </xf>
    <xf numFmtId="0" fontId="2" fillId="0" borderId="22" xfId="6" applyFont="1" applyFill="1" applyBorder="1" applyAlignment="1" applyProtection="1">
      <alignment horizontal="left"/>
    </xf>
    <xf numFmtId="0" fontId="1" fillId="3" borderId="10" xfId="6" applyFont="1" applyFill="1" applyBorder="1" applyAlignment="1" applyProtection="1">
      <alignment horizontal="center" vertical="center"/>
      <protection locked="0"/>
    </xf>
    <xf numFmtId="0" fontId="0" fillId="3" borderId="10" xfId="6" applyFont="1" applyFill="1" applyBorder="1" applyAlignment="1" applyProtection="1">
      <alignment horizontal="center" vertical="center"/>
      <protection locked="0"/>
    </xf>
    <xf numFmtId="0" fontId="0" fillId="0" borderId="0" xfId="6" applyFont="1" applyFill="1" applyProtection="1"/>
    <xf numFmtId="0" fontId="0" fillId="0" borderId="0" xfId="6" applyFont="1" applyFill="1" applyAlignment="1" applyProtection="1"/>
    <xf numFmtId="0" fontId="0" fillId="0" borderId="0" xfId="6" applyFont="1" applyFill="1" applyBorder="1" applyAlignment="1" applyProtection="1">
      <alignment horizontal="left"/>
    </xf>
    <xf numFmtId="0" fontId="21" fillId="0" borderId="10" xfId="6" applyFill="1" applyBorder="1" applyAlignment="1" applyProtection="1">
      <alignment horizontal="center"/>
    </xf>
    <xf numFmtId="0" fontId="10" fillId="0" borderId="0" xfId="3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left"/>
    </xf>
    <xf numFmtId="0" fontId="1" fillId="2" borderId="0" xfId="7" applyFill="1" applyProtection="1"/>
    <xf numFmtId="0" fontId="1" fillId="0" borderId="15" xfId="7" applyFill="1" applyBorder="1" applyAlignment="1" applyProtection="1">
      <alignment horizontal="left"/>
    </xf>
    <xf numFmtId="0" fontId="22" fillId="0" borderId="0" xfId="7" applyFont="1" applyFill="1" applyBorder="1" applyAlignment="1" applyProtection="1">
      <alignment vertical="center"/>
    </xf>
    <xf numFmtId="0" fontId="1" fillId="0" borderId="0" xfId="7" applyFill="1" applyBorder="1" applyAlignment="1" applyProtection="1"/>
    <xf numFmtId="0" fontId="1" fillId="0" borderId="16" xfId="7" applyFill="1" applyBorder="1" applyAlignment="1" applyProtection="1"/>
    <xf numFmtId="0" fontId="1" fillId="0" borderId="0" xfId="7" applyFill="1" applyBorder="1" applyAlignment="1" applyProtection="1">
      <alignment horizontal="left"/>
    </xf>
    <xf numFmtId="0" fontId="30" fillId="0" borderId="0" xfId="7" applyFont="1" applyFill="1" applyBorder="1" applyAlignment="1" applyProtection="1">
      <alignment horizontal="center"/>
    </xf>
    <xf numFmtId="0" fontId="9" fillId="0" borderId="0" xfId="7" applyFont="1" applyFill="1" applyBorder="1" applyAlignment="1" applyProtection="1">
      <alignment horizontal="center"/>
    </xf>
    <xf numFmtId="0" fontId="8" fillId="0" borderId="0" xfId="7" applyFont="1" applyFill="1" applyBorder="1" applyAlignment="1" applyProtection="1">
      <alignment horizontal="left"/>
    </xf>
    <xf numFmtId="0" fontId="1" fillId="0" borderId="0" xfId="7" applyFill="1" applyBorder="1" applyProtection="1"/>
    <xf numFmtId="0" fontId="30" fillId="0" borderId="16" xfId="7" applyFont="1" applyFill="1" applyBorder="1" applyAlignment="1" applyProtection="1">
      <alignment horizontal="center"/>
    </xf>
    <xf numFmtId="0" fontId="24" fillId="0" borderId="0" xfId="7" applyFont="1" applyFill="1" applyBorder="1" applyAlignment="1" applyProtection="1">
      <alignment horizontal="right"/>
    </xf>
    <xf numFmtId="0" fontId="1" fillId="0" borderId="0" xfId="7" applyFont="1" applyFill="1" applyBorder="1" applyAlignment="1" applyProtection="1">
      <alignment horizontal="left"/>
    </xf>
    <xf numFmtId="0" fontId="11" fillId="0" borderId="0" xfId="7" applyFont="1" applyFill="1" applyBorder="1" applyAlignment="1" applyProtection="1">
      <alignment horizontal="center"/>
    </xf>
    <xf numFmtId="0" fontId="1" fillId="0" borderId="15" xfId="7" applyFill="1" applyBorder="1" applyProtection="1"/>
    <xf numFmtId="0" fontId="1" fillId="0" borderId="0" xfId="7" applyFont="1" applyFill="1" applyBorder="1" applyAlignment="1" applyProtection="1">
      <alignment horizontal="right"/>
    </xf>
    <xf numFmtId="0" fontId="1" fillId="0" borderId="0" xfId="7" applyFill="1" applyProtection="1"/>
    <xf numFmtId="0" fontId="1" fillId="0" borderId="0" xfId="7" applyFont="1" applyFill="1" applyBorder="1" applyAlignment="1" applyProtection="1">
      <alignment horizontal="center"/>
    </xf>
    <xf numFmtId="0" fontId="13" fillId="0" borderId="0" xfId="7" applyFont="1" applyFill="1" applyBorder="1" applyAlignment="1" applyProtection="1">
      <alignment horizontal="center"/>
    </xf>
    <xf numFmtId="0" fontId="13" fillId="0" borderId="16" xfId="7" applyFont="1" applyFill="1" applyBorder="1" applyAlignment="1" applyProtection="1">
      <alignment horizontal="center"/>
    </xf>
    <xf numFmtId="0" fontId="31" fillId="0" borderId="0" xfId="7" applyFont="1" applyFill="1" applyBorder="1" applyAlignment="1" applyProtection="1">
      <alignment vertical="top" wrapText="1"/>
    </xf>
    <xf numFmtId="0" fontId="40" fillId="0" borderId="0" xfId="7" applyFont="1" applyFill="1" applyProtection="1"/>
    <xf numFmtId="0" fontId="1" fillId="0" borderId="16" xfId="7" applyFill="1" applyBorder="1" applyProtection="1"/>
    <xf numFmtId="0" fontId="1" fillId="0" borderId="0" xfId="7" applyFont="1" applyFill="1" applyBorder="1" applyAlignment="1" applyProtection="1">
      <alignment vertical="top"/>
    </xf>
    <xf numFmtId="0" fontId="12" fillId="0" borderId="0" xfId="7" applyFont="1" applyFill="1" applyBorder="1" applyAlignment="1" applyProtection="1">
      <alignment horizontal="left"/>
    </xf>
    <xf numFmtId="0" fontId="1" fillId="0" borderId="17" xfId="7" applyFill="1" applyBorder="1" applyAlignment="1" applyProtection="1">
      <alignment horizontal="left"/>
    </xf>
    <xf numFmtId="0" fontId="12" fillId="0" borderId="18" xfId="7" applyFont="1" applyFill="1" applyBorder="1" applyAlignment="1" applyProtection="1">
      <alignment horizontal="left"/>
    </xf>
    <xf numFmtId="0" fontId="1" fillId="0" borderId="18" xfId="7" applyFill="1" applyBorder="1" applyAlignment="1" applyProtection="1">
      <alignment horizontal="left"/>
    </xf>
    <xf numFmtId="0" fontId="1" fillId="0" borderId="19" xfId="7" applyFill="1" applyBorder="1" applyAlignment="1" applyProtection="1">
      <alignment horizontal="left"/>
    </xf>
    <xf numFmtId="0" fontId="1" fillId="0" borderId="16" xfId="7" applyFill="1" applyBorder="1" applyAlignment="1" applyProtection="1">
      <alignment horizontal="left"/>
    </xf>
    <xf numFmtId="0" fontId="20" fillId="0" borderId="0" xfId="8" applyFont="1" applyFill="1" applyBorder="1" applyAlignment="1" applyProtection="1">
      <alignment horizontal="center"/>
    </xf>
    <xf numFmtId="0" fontId="1" fillId="0" borderId="0" xfId="8" applyFill="1" applyBorder="1" applyProtection="1"/>
    <xf numFmtId="0" fontId="1" fillId="0" borderId="0" xfId="8" applyFill="1" applyBorder="1" applyAlignment="1" applyProtection="1">
      <alignment horizontal="left"/>
    </xf>
    <xf numFmtId="0" fontId="1" fillId="0" borderId="16" xfId="8" applyFill="1" applyBorder="1" applyAlignment="1" applyProtection="1">
      <alignment horizontal="left"/>
    </xf>
    <xf numFmtId="0" fontId="12" fillId="0" borderId="16" xfId="7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/>
    <xf numFmtId="0" fontId="24" fillId="0" borderId="0" xfId="7" applyFont="1" applyFill="1" applyBorder="1" applyAlignment="1" applyProtection="1">
      <alignment horizontal="center"/>
    </xf>
    <xf numFmtId="0" fontId="31" fillId="0" borderId="0" xfId="7" applyFont="1" applyFill="1" applyBorder="1" applyAlignment="1" applyProtection="1">
      <alignment vertical="top"/>
    </xf>
    <xf numFmtId="0" fontId="29" fillId="0" borderId="0" xfId="7" applyFont="1" applyFill="1" applyBorder="1" applyAlignment="1" applyProtection="1">
      <alignment horizontal="center"/>
    </xf>
    <xf numFmtId="0" fontId="20" fillId="0" borderId="0" xfId="7" applyFont="1" applyFill="1" applyBorder="1" applyAlignment="1" applyProtection="1">
      <alignment horizontal="left" vertical="top"/>
    </xf>
    <xf numFmtId="0" fontId="9" fillId="0" borderId="18" xfId="7" applyFont="1" applyFill="1" applyBorder="1" applyAlignment="1" applyProtection="1">
      <alignment horizontal="center"/>
    </xf>
    <xf numFmtId="0" fontId="20" fillId="0" borderId="18" xfId="7" applyFont="1" applyFill="1" applyBorder="1" applyAlignment="1" applyProtection="1">
      <alignment horizontal="center"/>
    </xf>
    <xf numFmtId="0" fontId="1" fillId="0" borderId="18" xfId="7" applyFill="1" applyBorder="1" applyProtection="1"/>
    <xf numFmtId="0" fontId="3" fillId="0" borderId="0" xfId="0" applyFont="1" applyBorder="1" applyAlignment="1" applyProtection="1">
      <alignment horizontal="center"/>
    </xf>
    <xf numFmtId="0" fontId="1" fillId="0" borderId="47" xfId="7" applyFill="1" applyBorder="1" applyProtection="1"/>
    <xf numFmtId="0" fontId="1" fillId="0" borderId="0" xfId="7" applyFill="1" applyBorder="1" applyAlignment="1" applyProtection="1">
      <alignment horizontal="center" vertical="center"/>
    </xf>
    <xf numFmtId="0" fontId="59" fillId="0" borderId="0" xfId="7" applyFont="1" applyFill="1" applyBorder="1" applyProtection="1"/>
    <xf numFmtId="0" fontId="59" fillId="0" borderId="15" xfId="7" applyFont="1" applyFill="1" applyBorder="1" applyAlignment="1" applyProtection="1">
      <alignment horizontal="left"/>
    </xf>
    <xf numFmtId="0" fontId="39" fillId="0" borderId="0" xfId="7" applyFont="1" applyFill="1" applyBorder="1" applyAlignment="1" applyProtection="1">
      <alignment horizontal="center"/>
    </xf>
    <xf numFmtId="0" fontId="59" fillId="0" borderId="0" xfId="3" applyFont="1" applyFill="1" applyBorder="1" applyAlignment="1" applyProtection="1">
      <alignment horizontal="center"/>
    </xf>
    <xf numFmtId="0" fontId="6" fillId="0" borderId="0" xfId="0" applyFont="1" applyBorder="1" applyAlignment="1" applyProtection="1"/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center"/>
    </xf>
    <xf numFmtId="0" fontId="59" fillId="0" borderId="17" xfId="7" applyFont="1" applyFill="1" applyBorder="1" applyAlignment="1" applyProtection="1">
      <alignment horizontal="left"/>
    </xf>
    <xf numFmtId="0" fontId="35" fillId="0" borderId="0" xfId="7" applyFont="1" applyFill="1" applyBorder="1" applyAlignment="1" applyProtection="1"/>
    <xf numFmtId="0" fontId="35" fillId="0" borderId="0" xfId="0" applyFont="1" applyFill="1" applyBorder="1" applyAlignment="1" applyProtection="1">
      <alignment horizontal="left"/>
    </xf>
    <xf numFmtId="0" fontId="35" fillId="0" borderId="0" xfId="0" applyFont="1" applyBorder="1" applyAlignment="1" applyProtection="1"/>
    <xf numFmtId="0" fontId="0" fillId="0" borderId="0" xfId="7" applyFont="1" applyFill="1" applyAlignment="1" applyProtection="1">
      <alignment wrapText="1"/>
    </xf>
    <xf numFmtId="0" fontId="1" fillId="0" borderId="27" xfId="7" applyFill="1" applyBorder="1" applyAlignment="1" applyProtection="1">
      <alignment horizontal="center" vertical="center"/>
    </xf>
    <xf numFmtId="0" fontId="0" fillId="0" borderId="0" xfId="7" applyFont="1" applyFill="1" applyBorder="1" applyAlignment="1" applyProtection="1">
      <alignment vertical="top"/>
    </xf>
    <xf numFmtId="0" fontId="20" fillId="0" borderId="27" xfId="7" applyFont="1" applyFill="1" applyBorder="1" applyAlignment="1" applyProtection="1">
      <alignment horizontal="center"/>
    </xf>
    <xf numFmtId="0" fontId="1" fillId="0" borderId="0" xfId="8" applyFont="1" applyFill="1" applyBorder="1" applyAlignment="1" applyProtection="1">
      <alignment horizontal="center" vertical="center"/>
    </xf>
    <xf numFmtId="0" fontId="1" fillId="0" borderId="0" xfId="7" applyFill="1" applyAlignment="1" applyProtection="1">
      <alignment horizontal="center" vertical="center"/>
    </xf>
    <xf numFmtId="0" fontId="0" fillId="0" borderId="0" xfId="7" applyFont="1" applyFill="1" applyBorder="1" applyAlignment="1" applyProtection="1">
      <alignment horizontal="left"/>
    </xf>
    <xf numFmtId="0" fontId="0" fillId="0" borderId="0" xfId="7" applyFont="1" applyFill="1" applyBorder="1" applyAlignment="1" applyProtection="1">
      <alignment horizontal="right"/>
    </xf>
    <xf numFmtId="0" fontId="0" fillId="0" borderId="0" xfId="7" applyFont="1" applyFill="1" applyBorder="1" applyAlignment="1" applyProtection="1">
      <alignment horizontal="center"/>
    </xf>
    <xf numFmtId="0" fontId="33" fillId="3" borderId="10" xfId="7" applyFont="1" applyFill="1" applyBorder="1" applyAlignment="1" applyProtection="1">
      <alignment horizontal="center" vertical="center"/>
      <protection locked="0"/>
    </xf>
    <xf numFmtId="0" fontId="33" fillId="3" borderId="28" xfId="7" applyFont="1" applyFill="1" applyBorder="1" applyAlignment="1" applyProtection="1">
      <alignment horizontal="center" vertical="center"/>
      <protection locked="0"/>
    </xf>
    <xf numFmtId="0" fontId="5" fillId="3" borderId="10" xfId="8" applyFont="1" applyFill="1" applyBorder="1" applyAlignment="1" applyProtection="1">
      <alignment horizontal="center" vertical="center"/>
      <protection locked="0"/>
    </xf>
    <xf numFmtId="0" fontId="34" fillId="3" borderId="10" xfId="3" applyFont="1" applyFill="1" applyBorder="1" applyAlignment="1" applyProtection="1">
      <alignment horizontal="center" vertical="center"/>
      <protection locked="0"/>
    </xf>
    <xf numFmtId="0" fontId="34" fillId="3" borderId="10" xfId="7" applyFont="1" applyFill="1" applyBorder="1" applyAlignment="1" applyProtection="1">
      <alignment horizontal="center" vertical="center"/>
      <protection locked="0"/>
    </xf>
    <xf numFmtId="0" fontId="34" fillId="3" borderId="10" xfId="7" applyFont="1" applyFill="1" applyBorder="1" applyAlignment="1" applyProtection="1">
      <alignment horizontal="center" vertical="center" wrapText="1"/>
      <protection locked="0"/>
    </xf>
    <xf numFmtId="0" fontId="20" fillId="10" borderId="10" xfId="7" applyFont="1" applyFill="1" applyBorder="1" applyAlignment="1" applyProtection="1">
      <alignment horizontal="center" vertical="center"/>
      <protection locked="0"/>
    </xf>
    <xf numFmtId="0" fontId="6" fillId="0" borderId="0" xfId="6" applyFont="1" applyFill="1" applyBorder="1" applyAlignment="1" applyProtection="1">
      <alignment horizontal="left"/>
    </xf>
    <xf numFmtId="0" fontId="0" fillId="0" borderId="18" xfId="6" applyFont="1" applyFill="1" applyBorder="1" applyAlignment="1" applyProtection="1">
      <alignment horizontal="left"/>
    </xf>
    <xf numFmtId="0" fontId="1" fillId="0" borderId="11" xfId="6" applyFont="1" applyFill="1" applyBorder="1" applyAlignment="1" applyProtection="1">
      <alignment horizontal="left"/>
    </xf>
    <xf numFmtId="0" fontId="9" fillId="0" borderId="11" xfId="6" applyFont="1" applyFill="1" applyBorder="1" applyAlignment="1" applyProtection="1">
      <alignment horizontal="center"/>
    </xf>
    <xf numFmtId="0" fontId="20" fillId="0" borderId="11" xfId="6" applyFont="1" applyFill="1" applyBorder="1" applyAlignment="1" applyProtection="1">
      <alignment horizontal="center"/>
    </xf>
    <xf numFmtId="0" fontId="21" fillId="9" borderId="29" xfId="6" applyFill="1" applyBorder="1" applyAlignment="1" applyProtection="1">
      <alignment horizontal="left"/>
    </xf>
    <xf numFmtId="0" fontId="21" fillId="9" borderId="30" xfId="6" applyFill="1" applyBorder="1" applyAlignment="1" applyProtection="1">
      <alignment horizontal="left"/>
    </xf>
    <xf numFmtId="0" fontId="1" fillId="9" borderId="30" xfId="6" applyFont="1" applyFill="1" applyBorder="1" applyAlignment="1" applyProtection="1">
      <alignment horizontal="left"/>
    </xf>
    <xf numFmtId="0" fontId="9" fillId="9" borderId="30" xfId="6" applyFont="1" applyFill="1" applyBorder="1" applyAlignment="1" applyProtection="1">
      <alignment horizontal="center"/>
    </xf>
    <xf numFmtId="0" fontId="20" fillId="9" borderId="30" xfId="6" applyFont="1" applyFill="1" applyBorder="1" applyAlignment="1" applyProtection="1">
      <alignment horizontal="center"/>
    </xf>
    <xf numFmtId="0" fontId="21" fillId="9" borderId="30" xfId="6" applyFill="1" applyBorder="1" applyProtection="1"/>
    <xf numFmtId="0" fontId="21" fillId="9" borderId="31" xfId="6" applyFill="1" applyBorder="1" applyAlignment="1" applyProtection="1">
      <alignment horizontal="left"/>
    </xf>
    <xf numFmtId="0" fontId="21" fillId="9" borderId="15" xfId="6" applyFill="1" applyBorder="1" applyAlignment="1" applyProtection="1">
      <alignment horizontal="left"/>
    </xf>
    <xf numFmtId="0" fontId="9" fillId="9" borderId="0" xfId="6" applyFont="1" applyFill="1" applyBorder="1" applyAlignment="1" applyProtection="1">
      <alignment horizontal="center"/>
    </xf>
    <xf numFmtId="0" fontId="20" fillId="9" borderId="0" xfId="6" applyFont="1" applyFill="1" applyBorder="1" applyAlignment="1" applyProtection="1">
      <alignment horizontal="center"/>
    </xf>
    <xf numFmtId="0" fontId="21" fillId="9" borderId="0" xfId="6" applyFill="1" applyBorder="1" applyProtection="1"/>
    <xf numFmtId="0" fontId="21" fillId="9" borderId="16" xfId="6" applyFill="1" applyBorder="1" applyAlignment="1" applyProtection="1">
      <alignment horizontal="left"/>
    </xf>
    <xf numFmtId="0" fontId="0" fillId="0" borderId="32" xfId="6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left"/>
    </xf>
    <xf numFmtId="0" fontId="2" fillId="0" borderId="0" xfId="6" applyFont="1" applyFill="1" applyProtection="1"/>
    <xf numFmtId="0" fontId="2" fillId="0" borderId="20" xfId="6" applyFont="1" applyFill="1" applyBorder="1" applyAlignment="1" applyProtection="1">
      <alignment horizontal="left"/>
    </xf>
    <xf numFmtId="0" fontId="35" fillId="0" borderId="0" xfId="6" applyFont="1" applyFill="1" applyBorder="1" applyAlignment="1" applyProtection="1">
      <alignment horizontal="right"/>
    </xf>
    <xf numFmtId="0" fontId="35" fillId="0" borderId="0" xfId="6" applyFont="1" applyFill="1" applyBorder="1" applyProtection="1"/>
    <xf numFmtId="0" fontId="2" fillId="0" borderId="0" xfId="6" applyFont="1" applyFill="1" applyBorder="1" applyAlignment="1" applyProtection="1">
      <alignment horizontal="right"/>
    </xf>
    <xf numFmtId="0" fontId="2" fillId="0" borderId="23" xfId="6" applyFont="1" applyFill="1" applyBorder="1" applyAlignment="1" applyProtection="1">
      <alignment horizontal="left"/>
    </xf>
    <xf numFmtId="0" fontId="2" fillId="0" borderId="33" xfId="6" applyFont="1" applyFill="1" applyBorder="1" applyProtection="1"/>
    <xf numFmtId="0" fontId="19" fillId="0" borderId="0" xfId="0" applyFont="1" applyFill="1" applyBorder="1" applyAlignment="1" applyProtection="1">
      <alignment horizontal="center" vertical="center"/>
    </xf>
    <xf numFmtId="0" fontId="0" fillId="6" borderId="0" xfId="0" applyFill="1" applyAlignment="1" applyProtection="1">
      <alignment horizontal="left"/>
    </xf>
    <xf numFmtId="0" fontId="1" fillId="6" borderId="0" xfId="0" applyFont="1" applyFill="1" applyBorder="1" applyAlignment="1" applyProtection="1">
      <alignment horizontal="left"/>
    </xf>
    <xf numFmtId="0" fontId="0" fillId="3" borderId="10" xfId="6" applyFont="1" applyFill="1" applyBorder="1" applyAlignment="1" applyProtection="1">
      <alignment horizontal="center"/>
      <protection locked="0"/>
    </xf>
    <xf numFmtId="0" fontId="1" fillId="9" borderId="0" xfId="6" quotePrefix="1" applyFont="1" applyFill="1" applyBorder="1" applyAlignment="1" applyProtection="1">
      <alignment horizontal="center"/>
    </xf>
    <xf numFmtId="0" fontId="21" fillId="9" borderId="0" xfId="6" applyFill="1" applyBorder="1" applyAlignment="1" applyProtection="1">
      <alignment horizontal="center"/>
    </xf>
    <xf numFmtId="0" fontId="1" fillId="9" borderId="0" xfId="6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center"/>
    </xf>
    <xf numFmtId="0" fontId="37" fillId="0" borderId="0" xfId="7" applyFont="1" applyFill="1" applyBorder="1" applyAlignment="1" applyProtection="1">
      <alignment horizontal="left" vertical="top"/>
    </xf>
    <xf numFmtId="0" fontId="5" fillId="0" borderId="0" xfId="7" applyFont="1" applyFill="1" applyBorder="1" applyAlignment="1" applyProtection="1">
      <alignment horizontal="left"/>
    </xf>
    <xf numFmtId="0" fontId="5" fillId="0" borderId="0" xfId="7" applyFont="1" applyFill="1" applyBorder="1" applyAlignment="1" applyProtection="1">
      <alignment horizontal="right"/>
    </xf>
    <xf numFmtId="0" fontId="1" fillId="0" borderId="0" xfId="7" applyFont="1" applyFill="1" applyBorder="1" applyAlignment="1" applyProtection="1">
      <alignment horizontal="center" vertical="center"/>
    </xf>
    <xf numFmtId="0" fontId="1" fillId="3" borderId="10" xfId="7" applyFont="1" applyFill="1" applyBorder="1" applyAlignment="1" applyProtection="1">
      <alignment horizontal="center" vertical="center"/>
      <protection locked="0"/>
    </xf>
    <xf numFmtId="0" fontId="0" fillId="3" borderId="10" xfId="7" applyFont="1" applyFill="1" applyBorder="1" applyAlignment="1" applyProtection="1">
      <alignment horizontal="center" vertical="center"/>
      <protection locked="0"/>
    </xf>
    <xf numFmtId="0" fontId="6" fillId="0" borderId="0" xfId="7" applyFont="1" applyFill="1" applyBorder="1" applyAlignment="1" applyProtection="1">
      <alignment horizontal="left"/>
    </xf>
    <xf numFmtId="0" fontId="59" fillId="0" borderId="15" xfId="6" applyFont="1" applyFill="1" applyBorder="1" applyAlignment="1" applyProtection="1">
      <alignment horizontal="left"/>
    </xf>
    <xf numFmtId="0" fontId="59" fillId="0" borderId="17" xfId="6" applyFont="1" applyFill="1" applyBorder="1" applyAlignment="1" applyProtection="1">
      <alignment horizontal="left"/>
    </xf>
    <xf numFmtId="0" fontId="0" fillId="0" borderId="18" xfId="7" applyFont="1" applyFill="1" applyBorder="1" applyAlignment="1" applyProtection="1">
      <alignment horizontal="right"/>
    </xf>
    <xf numFmtId="0" fontId="21" fillId="6" borderId="22" xfId="6" applyFill="1" applyBorder="1" applyAlignment="1" applyProtection="1">
      <alignment horizontal="left"/>
    </xf>
    <xf numFmtId="0" fontId="4" fillId="6" borderId="0" xfId="6" applyFont="1" applyFill="1" applyBorder="1" applyAlignment="1" applyProtection="1">
      <alignment horizontal="right"/>
    </xf>
    <xf numFmtId="0" fontId="4" fillId="6" borderId="0" xfId="6" applyFont="1" applyFill="1" applyBorder="1" applyProtection="1"/>
    <xf numFmtId="0" fontId="21" fillId="12" borderId="0" xfId="6" applyFill="1" applyBorder="1" applyAlignment="1" applyProtection="1">
      <alignment horizontal="left"/>
    </xf>
    <xf numFmtId="0" fontId="21" fillId="12" borderId="25" xfId="6" applyFill="1" applyBorder="1" applyAlignment="1" applyProtection="1">
      <alignment horizontal="left"/>
    </xf>
    <xf numFmtId="0" fontId="21" fillId="12" borderId="25" xfId="6" applyFill="1" applyBorder="1" applyAlignment="1" applyProtection="1">
      <alignment horizontal="center"/>
    </xf>
    <xf numFmtId="0" fontId="26" fillId="12" borderId="0" xfId="6" applyFont="1" applyFill="1" applyBorder="1" applyAlignment="1" applyProtection="1">
      <alignment horizontal="left"/>
    </xf>
    <xf numFmtId="0" fontId="29" fillId="0" borderId="0" xfId="6" applyFont="1" applyFill="1" applyBorder="1" applyProtection="1"/>
    <xf numFmtId="0" fontId="31" fillId="0" borderId="0" xfId="6" applyFont="1" applyFill="1" applyBorder="1" applyAlignment="1" applyProtection="1">
      <alignment horizontal="center" wrapText="1"/>
    </xf>
    <xf numFmtId="0" fontId="25" fillId="0" borderId="0" xfId="0" applyFont="1" applyBorder="1" applyAlignment="1" applyProtection="1">
      <alignment horizontal="left"/>
    </xf>
    <xf numFmtId="0" fontId="25" fillId="0" borderId="33" xfId="0" applyFont="1" applyBorder="1" applyAlignment="1" applyProtection="1">
      <alignment horizontal="left"/>
    </xf>
    <xf numFmtId="0" fontId="4" fillId="0" borderId="33" xfId="0" applyFont="1" applyBorder="1" applyAlignment="1" applyProtection="1">
      <alignment horizontal="right"/>
    </xf>
    <xf numFmtId="0" fontId="0" fillId="0" borderId="33" xfId="0" applyFill="1" applyBorder="1" applyAlignment="1" applyProtection="1">
      <alignment horizontal="center"/>
    </xf>
    <xf numFmtId="0" fontId="1" fillId="0" borderId="33" xfId="0" applyFont="1" applyBorder="1" applyAlignment="1" applyProtection="1">
      <alignment horizontal="left"/>
    </xf>
    <xf numFmtId="0" fontId="47" fillId="0" borderId="0" xfId="0" applyFont="1" applyBorder="1" applyAlignment="1" applyProtection="1">
      <alignment horizontal="left"/>
    </xf>
    <xf numFmtId="0" fontId="0" fillId="7" borderId="1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0" fillId="11" borderId="20" xfId="0" applyFill="1" applyBorder="1" applyAlignment="1" applyProtection="1">
      <alignment horizontal="left"/>
    </xf>
    <xf numFmtId="0" fontId="0" fillId="11" borderId="21" xfId="0" applyFill="1" applyBorder="1" applyAlignment="1" applyProtection="1">
      <alignment horizontal="left"/>
    </xf>
    <xf numFmtId="0" fontId="0" fillId="11" borderId="24" xfId="0" applyFill="1" applyBorder="1" applyAlignment="1" applyProtection="1">
      <alignment horizontal="left"/>
    </xf>
    <xf numFmtId="0" fontId="0" fillId="11" borderId="22" xfId="0" applyFill="1" applyBorder="1" applyAlignment="1" applyProtection="1">
      <alignment horizontal="left"/>
    </xf>
    <xf numFmtId="0" fontId="0" fillId="11" borderId="0" xfId="0" applyFill="1" applyBorder="1" applyAlignment="1" applyProtection="1">
      <alignment horizontal="left"/>
    </xf>
    <xf numFmtId="0" fontId="0" fillId="11" borderId="25" xfId="0" applyFill="1" applyBorder="1" applyAlignment="1" applyProtection="1">
      <alignment horizontal="left"/>
    </xf>
    <xf numFmtId="38" fontId="26" fillId="11" borderId="34" xfId="2" quotePrefix="1" applyNumberFormat="1" applyFont="1" applyFill="1" applyBorder="1" applyAlignment="1">
      <alignment horizontal="center"/>
    </xf>
    <xf numFmtId="0" fontId="26" fillId="11" borderId="0" xfId="0" applyFont="1" applyFill="1" applyBorder="1" applyAlignment="1" applyProtection="1">
      <alignment wrapText="1"/>
    </xf>
    <xf numFmtId="0" fontId="0" fillId="11" borderId="0" xfId="0" applyFill="1" applyAlignment="1" applyProtection="1">
      <alignment wrapText="1"/>
    </xf>
    <xf numFmtId="0" fontId="0" fillId="11" borderId="25" xfId="0" applyFill="1" applyBorder="1" applyAlignment="1" applyProtection="1">
      <alignment wrapText="1"/>
    </xf>
    <xf numFmtId="0" fontId="0" fillId="11" borderId="22" xfId="0" applyFill="1" applyBorder="1" applyProtection="1"/>
    <xf numFmtId="0" fontId="0" fillId="11" borderId="0" xfId="0" applyFill="1" applyBorder="1" applyProtection="1"/>
    <xf numFmtId="0" fontId="1" fillId="11" borderId="22" xfId="0" applyFont="1" applyFill="1" applyBorder="1" applyAlignment="1" applyProtection="1"/>
    <xf numFmtId="0" fontId="0" fillId="11" borderId="0" xfId="0" applyFill="1" applyBorder="1" applyAlignment="1" applyProtection="1"/>
    <xf numFmtId="0" fontId="0" fillId="11" borderId="0" xfId="0" applyFill="1" applyBorder="1" applyAlignment="1" applyProtection="1">
      <alignment horizontal="center"/>
    </xf>
    <xf numFmtId="0" fontId="0" fillId="11" borderId="25" xfId="0" applyFill="1" applyBorder="1" applyProtection="1"/>
    <xf numFmtId="0" fontId="0" fillId="11" borderId="0" xfId="0" applyFill="1" applyAlignment="1" applyProtection="1">
      <alignment horizontal="center"/>
    </xf>
    <xf numFmtId="0" fontId="0" fillId="11" borderId="0" xfId="0" applyFill="1" applyProtection="1"/>
    <xf numFmtId="0" fontId="0" fillId="11" borderId="48" xfId="0" applyFill="1" applyBorder="1" applyAlignment="1" applyProtection="1">
      <alignment horizontal="center"/>
    </xf>
    <xf numFmtId="0" fontId="1" fillId="11" borderId="35" xfId="9" applyFill="1" applyBorder="1" applyAlignment="1" applyProtection="1">
      <alignment horizontal="left"/>
    </xf>
    <xf numFmtId="0" fontId="1" fillId="11" borderId="36" xfId="9" applyFill="1" applyBorder="1" applyAlignment="1" applyProtection="1">
      <alignment horizontal="left"/>
    </xf>
    <xf numFmtId="0" fontId="47" fillId="11" borderId="36" xfId="9" applyFont="1" applyFill="1" applyBorder="1" applyAlignment="1" applyProtection="1">
      <alignment horizontal="center"/>
    </xf>
    <xf numFmtId="0" fontId="1" fillId="11" borderId="37" xfId="9" applyFill="1" applyBorder="1" applyAlignment="1" applyProtection="1">
      <alignment horizontal="left"/>
    </xf>
    <xf numFmtId="0" fontId="0" fillId="11" borderId="49" xfId="0" applyFill="1" applyBorder="1" applyAlignment="1" applyProtection="1">
      <alignment horizontal="center"/>
    </xf>
    <xf numFmtId="0" fontId="1" fillId="11" borderId="32" xfId="9" applyFill="1" applyBorder="1" applyAlignment="1" applyProtection="1">
      <alignment horizontal="left"/>
    </xf>
    <xf numFmtId="0" fontId="1" fillId="11" borderId="0" xfId="9" applyFill="1" applyBorder="1" applyAlignment="1" applyProtection="1">
      <alignment horizontal="left"/>
    </xf>
    <xf numFmtId="0" fontId="1" fillId="11" borderId="38" xfId="9" applyFill="1" applyBorder="1" applyAlignment="1" applyProtection="1">
      <alignment horizontal="left"/>
    </xf>
    <xf numFmtId="0" fontId="27" fillId="11" borderId="0" xfId="9" applyFont="1" applyFill="1" applyBorder="1" applyAlignment="1" applyProtection="1">
      <alignment horizontal="right"/>
    </xf>
    <xf numFmtId="0" fontId="1" fillId="11" borderId="0" xfId="9" applyFont="1" applyFill="1" applyBorder="1" applyAlignment="1" applyProtection="1">
      <alignment horizontal="center"/>
    </xf>
    <xf numFmtId="0" fontId="1" fillId="11" borderId="38" xfId="9" applyFill="1" applyBorder="1" applyAlignment="1" applyProtection="1">
      <alignment horizontal="center"/>
    </xf>
    <xf numFmtId="0" fontId="6" fillId="11" borderId="32" xfId="9" applyFont="1" applyFill="1" applyBorder="1" applyAlignment="1" applyProtection="1">
      <alignment horizontal="center"/>
    </xf>
    <xf numFmtId="0" fontId="6" fillId="11" borderId="0" xfId="9" applyFont="1" applyFill="1" applyBorder="1" applyAlignment="1" applyProtection="1">
      <alignment horizontal="center"/>
    </xf>
    <xf numFmtId="0" fontId="6" fillId="11" borderId="38" xfId="9" applyFont="1" applyFill="1" applyBorder="1" applyAlignment="1" applyProtection="1">
      <alignment horizontal="center"/>
    </xf>
    <xf numFmtId="0" fontId="1" fillId="11" borderId="32" xfId="9" applyFill="1" applyBorder="1" applyAlignment="1" applyProtection="1">
      <alignment horizontal="center"/>
    </xf>
    <xf numFmtId="0" fontId="1" fillId="11" borderId="0" xfId="9" applyFill="1" applyBorder="1" applyAlignment="1" applyProtection="1">
      <alignment horizontal="center"/>
    </xf>
    <xf numFmtId="0" fontId="0" fillId="11" borderId="50" xfId="0" applyFill="1" applyBorder="1" applyAlignment="1" applyProtection="1">
      <alignment horizontal="center"/>
    </xf>
    <xf numFmtId="0" fontId="1" fillId="11" borderId="32" xfId="9" applyFont="1" applyFill="1" applyBorder="1" applyAlignment="1" applyProtection="1">
      <alignment horizontal="center"/>
    </xf>
    <xf numFmtId="0" fontId="1" fillId="11" borderId="0" xfId="9" quotePrefix="1" applyFont="1" applyFill="1" applyBorder="1" applyAlignment="1" applyProtection="1">
      <alignment horizontal="center"/>
    </xf>
    <xf numFmtId="0" fontId="1" fillId="11" borderId="39" xfId="9" applyFont="1" applyFill="1" applyBorder="1" applyAlignment="1" applyProtection="1">
      <alignment horizontal="center"/>
    </xf>
    <xf numFmtId="0" fontId="1" fillId="11" borderId="40" xfId="9" applyFill="1" applyBorder="1" applyAlignment="1" applyProtection="1">
      <alignment horizontal="left"/>
    </xf>
    <xf numFmtId="0" fontId="1" fillId="11" borderId="40" xfId="9" applyFont="1" applyFill="1" applyBorder="1" applyAlignment="1" applyProtection="1">
      <alignment horizontal="center"/>
    </xf>
    <xf numFmtId="0" fontId="1" fillId="11" borderId="41" xfId="9" applyFill="1" applyBorder="1" applyAlignment="1" applyProtection="1">
      <alignment horizontal="center"/>
    </xf>
    <xf numFmtId="0" fontId="0" fillId="11" borderId="0" xfId="0" applyFill="1" applyAlignment="1" applyProtection="1">
      <alignment horizontal="right"/>
    </xf>
    <xf numFmtId="0" fontId="5" fillId="11" borderId="0" xfId="0" applyFont="1" applyFill="1" applyBorder="1" applyProtection="1"/>
    <xf numFmtId="2" fontId="0" fillId="11" borderId="0" xfId="0" applyNumberFormat="1" applyFill="1" applyBorder="1" applyAlignment="1" applyProtection="1">
      <alignment horizontal="center"/>
    </xf>
    <xf numFmtId="165" fontId="0" fillId="11" borderId="0" xfId="0" applyNumberFormat="1" applyFill="1" applyBorder="1" applyAlignment="1" applyProtection="1">
      <alignment horizontal="left"/>
    </xf>
    <xf numFmtId="0" fontId="1" fillId="11" borderId="0" xfId="0" applyFont="1" applyFill="1" applyBorder="1" applyProtection="1"/>
    <xf numFmtId="0" fontId="1" fillId="11" borderId="0" xfId="0" applyFont="1" applyFill="1" applyBorder="1" applyAlignment="1" applyProtection="1"/>
    <xf numFmtId="0" fontId="0" fillId="11" borderId="23" xfId="0" applyFill="1" applyBorder="1" applyProtection="1"/>
    <xf numFmtId="0" fontId="0" fillId="11" borderId="33" xfId="0" applyFill="1" applyBorder="1" applyProtection="1"/>
    <xf numFmtId="0" fontId="0" fillId="11" borderId="26" xfId="0" applyFill="1" applyBorder="1" applyProtection="1"/>
    <xf numFmtId="0" fontId="59" fillId="0" borderId="0" xfId="6" applyFont="1" applyFill="1" applyAlignment="1" applyProtection="1">
      <alignment horizontal="center"/>
    </xf>
    <xf numFmtId="0" fontId="53" fillId="0" borderId="0" xfId="0" applyFont="1" applyBorder="1" applyAlignment="1" applyProtection="1">
      <alignment horizontal="center"/>
    </xf>
    <xf numFmtId="0" fontId="52" fillId="0" borderId="0" xfId="6" applyFont="1" applyFill="1" applyAlignment="1" applyProtection="1">
      <alignment horizontal="center"/>
    </xf>
    <xf numFmtId="0" fontId="60" fillId="0" borderId="0" xfId="6" applyFont="1" applyFill="1" applyBorder="1" applyAlignment="1" applyProtection="1">
      <alignment horizontal="center" vertical="center"/>
    </xf>
    <xf numFmtId="0" fontId="32" fillId="0" borderId="0" xfId="3" applyFont="1" applyFill="1" applyBorder="1" applyAlignment="1" applyProtection="1">
      <alignment horizontal="right"/>
    </xf>
    <xf numFmtId="0" fontId="10" fillId="0" borderId="0" xfId="3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2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/>
    <xf numFmtId="0" fontId="0" fillId="0" borderId="0" xfId="0" applyProtection="1"/>
    <xf numFmtId="0" fontId="48" fillId="0" borderId="0" xfId="3" applyFont="1" applyBorder="1" applyAlignment="1" applyProtection="1"/>
    <xf numFmtId="0" fontId="10" fillId="0" borderId="0" xfId="3" applyBorder="1" applyAlignment="1" applyProtection="1"/>
    <xf numFmtId="0" fontId="10" fillId="0" borderId="0" xfId="3" applyBorder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0" fontId="4" fillId="0" borderId="0" xfId="0" applyFont="1" applyAlignment="1" applyProtection="1"/>
    <xf numFmtId="0" fontId="1" fillId="0" borderId="0" xfId="7" applyFill="1" applyBorder="1" applyAlignment="1" applyProtection="1">
      <alignment horizontal="center"/>
    </xf>
    <xf numFmtId="0" fontId="1" fillId="10" borderId="10" xfId="6" applyFont="1" applyFill="1" applyBorder="1" applyAlignment="1" applyProtection="1">
      <alignment horizontal="center"/>
      <protection locked="0"/>
    </xf>
    <xf numFmtId="0" fontId="28" fillId="0" borderId="15" xfId="7" applyFont="1" applyFill="1" applyBorder="1" applyAlignment="1" applyProtection="1">
      <alignment vertical="center"/>
    </xf>
    <xf numFmtId="0" fontId="28" fillId="0" borderId="0" xfId="7" applyFont="1" applyFill="1" applyBorder="1" applyAlignment="1" applyProtection="1">
      <alignment vertical="center"/>
    </xf>
    <xf numFmtId="0" fontId="28" fillId="0" borderId="16" xfId="7" applyFont="1" applyFill="1" applyBorder="1" applyAlignment="1" applyProtection="1">
      <alignment vertical="center"/>
    </xf>
    <xf numFmtId="0" fontId="57" fillId="0" borderId="0" xfId="0" applyFont="1" applyFill="1" applyAlignment="1" applyProtection="1">
      <alignment horizontal="left"/>
    </xf>
    <xf numFmtId="0" fontId="28" fillId="0" borderId="11" xfId="6" applyFont="1" applyFill="1" applyBorder="1" applyAlignment="1" applyProtection="1">
      <alignment horizontal="center" vertical="center"/>
    </xf>
    <xf numFmtId="0" fontId="28" fillId="0" borderId="0" xfId="6" applyFont="1" applyFill="1" applyBorder="1" applyAlignment="1" applyProtection="1">
      <alignment horizontal="center" vertical="center"/>
    </xf>
    <xf numFmtId="0" fontId="36" fillId="0" borderId="0" xfId="7" applyFont="1" applyFill="1" applyBorder="1" applyAlignment="1" applyProtection="1">
      <alignment horizontal="left" vertical="center" wrapText="1"/>
    </xf>
    <xf numFmtId="0" fontId="21" fillId="0" borderId="0" xfId="6" applyFill="1" applyBorder="1" applyAlignment="1" applyProtection="1">
      <alignment horizontal="center" vertical="center"/>
    </xf>
    <xf numFmtId="0" fontId="36" fillId="0" borderId="0" xfId="6" applyFont="1" applyFill="1" applyBorder="1" applyAlignment="1" applyProtection="1">
      <alignment horizontal="left" vertical="center" wrapText="1"/>
    </xf>
    <xf numFmtId="0" fontId="34" fillId="0" borderId="0" xfId="6" applyFont="1" applyFill="1" applyBorder="1" applyAlignment="1" applyProtection="1">
      <alignment horizontal="center"/>
    </xf>
    <xf numFmtId="0" fontId="40" fillId="0" borderId="0" xfId="6" applyFont="1" applyFill="1" applyBorder="1" applyAlignment="1" applyProtection="1">
      <alignment horizontal="left" vertical="center" wrapText="1"/>
    </xf>
    <xf numFmtId="0" fontId="34" fillId="0" borderId="0" xfId="6" applyFont="1" applyFill="1" applyBorder="1" applyAlignment="1" applyProtection="1">
      <alignment horizontal="center"/>
    </xf>
    <xf numFmtId="0" fontId="40" fillId="0" borderId="0" xfId="0" applyFont="1" applyAlignment="1" applyProtection="1">
      <alignment vertical="center" wrapText="1"/>
    </xf>
    <xf numFmtId="0" fontId="2" fillId="0" borderId="0" xfId="6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left"/>
    </xf>
    <xf numFmtId="0" fontId="36" fillId="0" borderId="0" xfId="0" applyFont="1" applyFill="1" applyAlignment="1" applyProtection="1">
      <alignment horizontal="left" vertical="center" wrapText="1"/>
    </xf>
    <xf numFmtId="0" fontId="36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/>
    <xf numFmtId="0" fontId="0" fillId="0" borderId="0" xfId="6" applyFont="1" applyFill="1" applyBorder="1" applyAlignment="1" applyProtection="1">
      <alignment horizontal="center" vertical="center"/>
    </xf>
    <xf numFmtId="0" fontId="0" fillId="0" borderId="0" xfId="7" applyFont="1" applyFill="1" applyBorder="1" applyAlignment="1" applyProtection="1">
      <alignment horizontal="center" vertical="center"/>
    </xf>
    <xf numFmtId="0" fontId="44" fillId="0" borderId="0" xfId="7" applyFont="1" applyFill="1" applyBorder="1" applyAlignment="1" applyProtection="1">
      <alignment vertical="top" wrapText="1"/>
    </xf>
    <xf numFmtId="2" fontId="0" fillId="0" borderId="10" xfId="0" applyNumberFormat="1" applyBorder="1" applyAlignment="1" applyProtection="1">
      <alignment horizontal="center"/>
    </xf>
    <xf numFmtId="0" fontId="9" fillId="10" borderId="40" xfId="0" applyFont="1" applyFill="1" applyBorder="1" applyAlignment="1" applyProtection="1">
      <alignment horizontal="left"/>
      <protection locked="0"/>
    </xf>
    <xf numFmtId="0" fontId="15" fillId="10" borderId="40" xfId="0" applyFont="1" applyFill="1" applyBorder="1" applyAlignment="1" applyProtection="1">
      <alignment horizontal="left"/>
      <protection locked="0"/>
    </xf>
    <xf numFmtId="0" fontId="0" fillId="10" borderId="40" xfId="0" applyFill="1" applyBorder="1" applyAlignment="1" applyProtection="1">
      <alignment horizontal="left"/>
      <protection locked="0"/>
    </xf>
    <xf numFmtId="0" fontId="10" fillId="6" borderId="0" xfId="3" applyFill="1" applyBorder="1" applyAlignment="1" applyProtection="1">
      <alignment horizontal="left"/>
      <protection locked="0"/>
    </xf>
    <xf numFmtId="0" fontId="43" fillId="0" borderId="0" xfId="0" applyFont="1" applyBorder="1" applyAlignment="1" applyProtection="1">
      <alignment horizontal="center"/>
    </xf>
    <xf numFmtId="0" fontId="43" fillId="0" borderId="5" xfId="0" applyFont="1" applyBorder="1" applyAlignment="1" applyProtection="1">
      <alignment horizontal="center"/>
    </xf>
    <xf numFmtId="0" fontId="43" fillId="0" borderId="0" xfId="0" applyFont="1" applyAlignment="1" applyProtection="1">
      <alignment horizontal="center" vertical="center"/>
    </xf>
    <xf numFmtId="0" fontId="4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left"/>
    </xf>
    <xf numFmtId="2" fontId="1" fillId="0" borderId="10" xfId="0" applyNumberFormat="1" applyFont="1" applyBorder="1" applyAlignment="1" applyProtection="1">
      <alignment horizontal="center"/>
    </xf>
    <xf numFmtId="0" fontId="5" fillId="8" borderId="0" xfId="0" applyFont="1" applyFill="1" applyBorder="1" applyAlignment="1" applyProtection="1">
      <alignment horizontal="center"/>
    </xf>
    <xf numFmtId="2" fontId="9" fillId="0" borderId="0" xfId="0" applyNumberFormat="1" applyFont="1" applyBorder="1" applyAlignment="1" applyProtection="1">
      <alignment horizontal="center"/>
    </xf>
    <xf numFmtId="0" fontId="1" fillId="0" borderId="43" xfId="0" applyFont="1" applyFill="1" applyBorder="1" applyAlignment="1" applyProtection="1">
      <alignment horizontal="center" vertical="center"/>
    </xf>
    <xf numFmtId="0" fontId="1" fillId="0" borderId="44" xfId="0" applyFont="1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1" fontId="0" fillId="0" borderId="40" xfId="0" applyNumberFormat="1" applyBorder="1" applyAlignment="1" applyProtection="1">
      <alignment horizontal="center"/>
    </xf>
    <xf numFmtId="1" fontId="0" fillId="0" borderId="10" xfId="0" applyNumberForma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1" fontId="0" fillId="0" borderId="43" xfId="0" applyNumberFormat="1" applyBorder="1" applyAlignment="1" applyProtection="1">
      <alignment horizontal="center"/>
    </xf>
    <xf numFmtId="1" fontId="0" fillId="0" borderId="44" xfId="0" applyNumberFormat="1" applyBorder="1" applyAlignment="1" applyProtection="1">
      <alignment horizontal="center"/>
    </xf>
    <xf numFmtId="2" fontId="15" fillId="0" borderId="36" xfId="0" quotePrefix="1" applyNumberFormat="1" applyFont="1" applyBorder="1" applyAlignment="1" applyProtection="1">
      <alignment horizontal="center"/>
    </xf>
    <xf numFmtId="0" fontId="5" fillId="8" borderId="43" xfId="0" applyFont="1" applyFill="1" applyBorder="1" applyAlignment="1" applyProtection="1">
      <alignment horizontal="center"/>
    </xf>
    <xf numFmtId="0" fontId="5" fillId="8" borderId="44" xfId="0" applyFont="1" applyFill="1" applyBorder="1" applyAlignment="1" applyProtection="1">
      <alignment horizontal="center"/>
    </xf>
    <xf numFmtId="0" fontId="1" fillId="0" borderId="43" xfId="0" applyFont="1" applyFill="1" applyBorder="1" applyAlignment="1" applyProtection="1">
      <alignment horizontal="center"/>
    </xf>
    <xf numFmtId="0" fontId="1" fillId="0" borderId="44" xfId="0" applyFont="1" applyFill="1" applyBorder="1" applyAlignment="1" applyProtection="1">
      <alignment horizontal="center"/>
    </xf>
    <xf numFmtId="0" fontId="5" fillId="8" borderId="36" xfId="0" applyFont="1" applyFill="1" applyBorder="1" applyAlignment="1" applyProtection="1">
      <alignment horizontal="center"/>
    </xf>
    <xf numFmtId="2" fontId="56" fillId="6" borderId="42" xfId="3" quotePrefix="1" applyNumberFormat="1" applyFont="1" applyFill="1" applyBorder="1" applyAlignment="1" applyProtection="1">
      <alignment horizontal="center"/>
    </xf>
    <xf numFmtId="2" fontId="56" fillId="6" borderId="42" xfId="3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10" fillId="0" borderId="0" xfId="3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0" fontId="10" fillId="0" borderId="0" xfId="3" applyAlignment="1" applyProtection="1">
      <protection locked="0"/>
    </xf>
    <xf numFmtId="0" fontId="10" fillId="0" borderId="0" xfId="3" applyFill="1" applyAlignment="1" applyProtection="1">
      <alignment horizontal="left"/>
      <protection locked="0"/>
    </xf>
    <xf numFmtId="0" fontId="10" fillId="0" borderId="0" xfId="3" applyAlignment="1" applyProtection="1">
      <alignment horizontal="left"/>
    </xf>
    <xf numFmtId="0" fontId="10" fillId="0" borderId="0" xfId="3" applyBorder="1" applyAlignment="1" applyProtection="1">
      <alignment horizontal="left"/>
      <protection locked="0"/>
    </xf>
    <xf numFmtId="0" fontId="23" fillId="0" borderId="0" xfId="6" applyFont="1" applyFill="1" applyBorder="1" applyAlignment="1" applyProtection="1">
      <alignment horizontal="center" vertical="center"/>
    </xf>
    <xf numFmtId="0" fontId="24" fillId="0" borderId="0" xfId="6" applyFont="1" applyFill="1" applyBorder="1" applyAlignment="1" applyProtection="1">
      <alignment horizontal="center"/>
    </xf>
    <xf numFmtId="0" fontId="41" fillId="11" borderId="0" xfId="0" applyFont="1" applyFill="1" applyBorder="1" applyAlignment="1" applyProtection="1">
      <alignment horizontal="center"/>
    </xf>
    <xf numFmtId="0" fontId="1" fillId="11" borderId="22" xfId="0" applyFont="1" applyFill="1" applyBorder="1" applyAlignment="1" applyProtection="1">
      <alignment horizontal="right"/>
    </xf>
    <xf numFmtId="0" fontId="1" fillId="11" borderId="0" xfId="0" applyFont="1" applyFill="1" applyBorder="1" applyAlignment="1" applyProtection="1">
      <alignment horizontal="right"/>
    </xf>
    <xf numFmtId="0" fontId="1" fillId="11" borderId="45" xfId="0" applyFont="1" applyFill="1" applyBorder="1" applyAlignment="1" applyProtection="1">
      <alignment horizontal="right"/>
    </xf>
    <xf numFmtId="0" fontId="61" fillId="0" borderId="0" xfId="0" applyFont="1" applyBorder="1" applyAlignment="1" applyProtection="1">
      <alignment horizontal="left" wrapText="1"/>
    </xf>
    <xf numFmtId="0" fontId="28" fillId="0" borderId="11" xfId="6" applyFont="1" applyFill="1" applyBorder="1" applyAlignment="1" applyProtection="1">
      <alignment horizontal="center" vertical="center"/>
    </xf>
    <xf numFmtId="0" fontId="28" fillId="0" borderId="0" xfId="6" applyFont="1" applyFill="1" applyBorder="1" applyAlignment="1" applyProtection="1">
      <alignment horizontal="center" vertical="center"/>
    </xf>
    <xf numFmtId="0" fontId="29" fillId="0" borderId="40" xfId="6" applyFont="1" applyFill="1" applyBorder="1" applyAlignment="1" applyProtection="1">
      <alignment horizontal="center"/>
    </xf>
    <xf numFmtId="0" fontId="30" fillId="0" borderId="0" xfId="6" applyFont="1" applyFill="1" applyBorder="1" applyAlignment="1" applyProtection="1">
      <alignment horizontal="center" wrapText="1"/>
    </xf>
    <xf numFmtId="0" fontId="21" fillId="0" borderId="0" xfId="6" applyFont="1" applyFill="1" applyBorder="1" applyAlignment="1" applyProtection="1"/>
    <xf numFmtId="0" fontId="0" fillId="0" borderId="0" xfId="0" applyBorder="1" applyAlignment="1" applyProtection="1"/>
    <xf numFmtId="0" fontId="0" fillId="0" borderId="38" xfId="0" applyBorder="1" applyAlignment="1" applyProtection="1"/>
    <xf numFmtId="0" fontId="40" fillId="0" borderId="0" xfId="7" applyFont="1" applyFill="1" applyBorder="1" applyAlignment="1" applyProtection="1">
      <alignment horizontal="left" vertical="center" wrapText="1"/>
    </xf>
    <xf numFmtId="0" fontId="21" fillId="0" borderId="0" xfId="6" applyFill="1" applyBorder="1" applyAlignment="1" applyProtection="1">
      <alignment horizontal="center" vertical="center"/>
    </xf>
    <xf numFmtId="0" fontId="21" fillId="0" borderId="38" xfId="6" applyFill="1" applyBorder="1" applyAlignment="1" applyProtection="1">
      <alignment horizontal="center" vertical="center"/>
    </xf>
    <xf numFmtId="0" fontId="0" fillId="0" borderId="46" xfId="6" quotePrefix="1" applyFont="1" applyFill="1" applyBorder="1" applyAlignment="1" applyProtection="1">
      <alignment horizontal="center"/>
    </xf>
    <xf numFmtId="0" fontId="21" fillId="0" borderId="46" xfId="6" applyFill="1" applyBorder="1" applyAlignment="1" applyProtection="1">
      <alignment horizontal="center"/>
    </xf>
    <xf numFmtId="0" fontId="36" fillId="0" borderId="0" xfId="7" applyFont="1" applyFill="1" applyBorder="1" applyAlignment="1" applyProtection="1">
      <alignment horizontal="left" vertical="top" wrapText="1"/>
    </xf>
    <xf numFmtId="0" fontId="36" fillId="0" borderId="18" xfId="7" applyFont="1" applyFill="1" applyBorder="1" applyAlignment="1" applyProtection="1">
      <alignment horizontal="left" vertical="top" wrapText="1"/>
    </xf>
    <xf numFmtId="0" fontId="21" fillId="0" borderId="40" xfId="6" applyFill="1" applyBorder="1" applyAlignment="1" applyProtection="1">
      <alignment horizontal="center" vertical="center"/>
    </xf>
    <xf numFmtId="0" fontId="21" fillId="0" borderId="41" xfId="6" applyFill="1" applyBorder="1" applyAlignment="1" applyProtection="1">
      <alignment horizontal="center" vertical="center"/>
    </xf>
    <xf numFmtId="0" fontId="1" fillId="0" borderId="0" xfId="7" applyFill="1" applyBorder="1" applyAlignment="1" applyProtection="1">
      <alignment horizontal="center"/>
    </xf>
    <xf numFmtId="0" fontId="21" fillId="0" borderId="0" xfId="6" applyFill="1" applyBorder="1" applyAlignment="1" applyProtection="1">
      <alignment horizontal="center"/>
    </xf>
    <xf numFmtId="0" fontId="36" fillId="0" borderId="32" xfId="7" applyFont="1" applyFill="1" applyBorder="1" applyAlignment="1" applyProtection="1">
      <alignment horizontal="left" vertical="center" wrapText="1"/>
    </xf>
    <xf numFmtId="0" fontId="36" fillId="0" borderId="0" xfId="7" applyFont="1" applyFill="1" applyBorder="1" applyAlignment="1" applyProtection="1">
      <alignment horizontal="left" vertical="center" wrapText="1"/>
    </xf>
    <xf numFmtId="0" fontId="36" fillId="0" borderId="0" xfId="0" applyFont="1" applyAlignment="1" applyProtection="1">
      <alignment horizontal="left" vertical="center" wrapText="1"/>
    </xf>
    <xf numFmtId="0" fontId="36" fillId="0" borderId="0" xfId="6" applyFont="1" applyFill="1" applyBorder="1" applyAlignment="1" applyProtection="1">
      <alignment horizontal="left" vertical="top" wrapText="1"/>
    </xf>
    <xf numFmtId="0" fontId="35" fillId="0" borderId="0" xfId="7" applyFont="1" applyFill="1" applyBorder="1" applyAlignment="1" applyProtection="1">
      <alignment horizontal="left"/>
    </xf>
    <xf numFmtId="0" fontId="35" fillId="0" borderId="0" xfId="0" applyFont="1" applyAlignment="1" applyProtection="1"/>
    <xf numFmtId="0" fontId="0" fillId="0" borderId="0" xfId="7" applyFont="1" applyFill="1" applyBorder="1" applyAlignment="1" applyProtection="1">
      <alignment horizontal="center"/>
    </xf>
    <xf numFmtId="0" fontId="1" fillId="0" borderId="0" xfId="7" applyFont="1" applyFill="1" applyBorder="1" applyAlignment="1" applyProtection="1">
      <alignment horizontal="center"/>
    </xf>
    <xf numFmtId="0" fontId="35" fillId="0" borderId="11" xfId="6" applyFont="1" applyFill="1" applyBorder="1" applyAlignment="1" applyProtection="1">
      <alignment horizontal="left"/>
    </xf>
    <xf numFmtId="0" fontId="35" fillId="0" borderId="11" xfId="0" applyFont="1" applyFill="1" applyBorder="1" applyAlignment="1" applyProtection="1"/>
    <xf numFmtId="0" fontId="0" fillId="0" borderId="36" xfId="6" quotePrefix="1" applyFont="1" applyFill="1" applyBorder="1" applyAlignment="1" applyProtection="1">
      <alignment horizontal="center"/>
    </xf>
    <xf numFmtId="0" fontId="21" fillId="0" borderId="36" xfId="6" applyFill="1" applyBorder="1" applyAlignment="1" applyProtection="1">
      <alignment horizontal="center"/>
    </xf>
    <xf numFmtId="0" fontId="0" fillId="0" borderId="0" xfId="6" applyFont="1" applyFill="1" applyBorder="1" applyAlignment="1" applyProtection="1">
      <alignment horizontal="center"/>
    </xf>
    <xf numFmtId="0" fontId="21" fillId="0" borderId="0" xfId="6" applyFont="1" applyFill="1" applyBorder="1" applyAlignment="1" applyProtection="1">
      <alignment horizontal="center"/>
    </xf>
    <xf numFmtId="0" fontId="36" fillId="0" borderId="32" xfId="6" applyFont="1" applyFill="1" applyBorder="1" applyAlignment="1" applyProtection="1">
      <alignment horizontal="left" vertical="center" wrapText="1"/>
    </xf>
    <xf numFmtId="0" fontId="36" fillId="0" borderId="0" xfId="6" applyFont="1" applyFill="1" applyBorder="1" applyAlignment="1" applyProtection="1">
      <alignment horizontal="left" vertical="center" wrapText="1"/>
    </xf>
    <xf numFmtId="0" fontId="35" fillId="0" borderId="0" xfId="6" applyFont="1" applyFill="1" applyBorder="1" applyAlignment="1" applyProtection="1">
      <alignment horizontal="left"/>
    </xf>
    <xf numFmtId="0" fontId="42" fillId="0" borderId="0" xfId="6" applyFont="1" applyFill="1" applyBorder="1" applyAlignment="1" applyProtection="1">
      <alignment horizontal="left" vertical="top" wrapText="1"/>
    </xf>
    <xf numFmtId="0" fontId="2" fillId="0" borderId="43" xfId="6" applyFont="1" applyFill="1" applyBorder="1" applyAlignment="1" applyProtection="1">
      <alignment horizontal="center" vertical="center"/>
    </xf>
    <xf numFmtId="0" fontId="2" fillId="0" borderId="44" xfId="6" applyFont="1" applyFill="1" applyBorder="1" applyAlignment="1" applyProtection="1">
      <alignment horizontal="center" vertical="center"/>
    </xf>
    <xf numFmtId="0" fontId="40" fillId="0" borderId="0" xfId="6" applyFont="1" applyFill="1" applyBorder="1" applyAlignment="1" applyProtection="1">
      <alignment horizontal="left" vertical="center" wrapText="1"/>
    </xf>
    <xf numFmtId="0" fontId="2" fillId="10" borderId="43" xfId="6" applyFont="1" applyFill="1" applyBorder="1" applyAlignment="1" applyProtection="1">
      <alignment horizontal="center" vertical="center"/>
      <protection locked="0"/>
    </xf>
    <xf numFmtId="0" fontId="2" fillId="10" borderId="44" xfId="6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left" vertical="center" wrapText="1"/>
    </xf>
    <xf numFmtId="0" fontId="44" fillId="0" borderId="21" xfId="7" applyFont="1" applyFill="1" applyBorder="1" applyAlignment="1" applyProtection="1">
      <alignment horizontal="center" vertical="top" wrapText="1"/>
    </xf>
    <xf numFmtId="0" fontId="44" fillId="0" borderId="0" xfId="7" applyFont="1" applyFill="1" applyBorder="1" applyAlignment="1" applyProtection="1">
      <alignment horizontal="center" vertical="top" wrapText="1"/>
    </xf>
    <xf numFmtId="0" fontId="44" fillId="0" borderId="21" xfId="7" applyFont="1" applyFill="1" applyBorder="1" applyAlignment="1" applyProtection="1">
      <alignment horizontal="center" vertical="center" wrapText="1"/>
    </xf>
    <xf numFmtId="0" fontId="44" fillId="0" borderId="24" xfId="7" applyFont="1" applyFill="1" applyBorder="1" applyAlignment="1" applyProtection="1">
      <alignment horizontal="center" vertical="center" wrapText="1"/>
    </xf>
    <xf numFmtId="0" fontId="44" fillId="0" borderId="0" xfId="7" applyFont="1" applyFill="1" applyBorder="1" applyAlignment="1" applyProtection="1">
      <alignment horizontal="center" vertical="center" wrapText="1"/>
    </xf>
    <xf numFmtId="0" fontId="44" fillId="0" borderId="25" xfId="7" applyFont="1" applyFill="1" applyBorder="1" applyAlignment="1" applyProtection="1">
      <alignment horizontal="center" vertical="center" wrapText="1"/>
    </xf>
    <xf numFmtId="0" fontId="23" fillId="0" borderId="11" xfId="6" applyFont="1" applyFill="1" applyBorder="1" applyAlignment="1" applyProtection="1">
      <alignment horizontal="center" vertical="center" wrapText="1"/>
    </xf>
    <xf numFmtId="0" fontId="23" fillId="0" borderId="0" xfId="6" applyFont="1" applyFill="1" applyBorder="1" applyAlignment="1" applyProtection="1">
      <alignment horizontal="center" vertical="center" wrapText="1"/>
    </xf>
    <xf numFmtId="0" fontId="55" fillId="0" borderId="0" xfId="6" applyFont="1" applyFill="1" applyAlignment="1" applyProtection="1">
      <alignment horizontal="left" vertical="center" wrapText="1"/>
    </xf>
    <xf numFmtId="0" fontId="0" fillId="0" borderId="0" xfId="6" applyFont="1" applyFill="1" applyAlignment="1" applyProtection="1">
      <alignment horizontal="left" vertical="center" wrapText="1"/>
    </xf>
    <xf numFmtId="0" fontId="0" fillId="0" borderId="16" xfId="6" applyFont="1" applyFill="1" applyBorder="1" applyAlignment="1" applyProtection="1">
      <alignment horizontal="left" vertical="center" wrapText="1"/>
    </xf>
    <xf numFmtId="0" fontId="28" fillId="0" borderId="13" xfId="7" applyFont="1" applyFill="1" applyBorder="1" applyAlignment="1" applyProtection="1">
      <alignment horizontal="center" vertical="center"/>
    </xf>
    <xf numFmtId="0" fontId="28" fillId="0" borderId="11" xfId="7" applyFont="1" applyFill="1" applyBorder="1" applyAlignment="1" applyProtection="1">
      <alignment horizontal="center" vertical="center"/>
    </xf>
    <xf numFmtId="0" fontId="28" fillId="0" borderId="14" xfId="7" applyFont="1" applyFill="1" applyBorder="1" applyAlignment="1" applyProtection="1">
      <alignment horizontal="center" vertical="center"/>
    </xf>
    <xf numFmtId="0" fontId="28" fillId="0" borderId="15" xfId="7" applyFont="1" applyFill="1" applyBorder="1" applyAlignment="1" applyProtection="1">
      <alignment horizontal="center" vertical="center"/>
    </xf>
    <xf numFmtId="0" fontId="28" fillId="0" borderId="0" xfId="7" applyFont="1" applyFill="1" applyBorder="1" applyAlignment="1" applyProtection="1">
      <alignment horizontal="center" vertical="center"/>
    </xf>
    <xf numFmtId="0" fontId="28" fillId="0" borderId="16" xfId="7" applyFont="1" applyFill="1" applyBorder="1" applyAlignment="1" applyProtection="1">
      <alignment horizontal="center" vertical="center"/>
    </xf>
    <xf numFmtId="0" fontId="4" fillId="0" borderId="32" xfId="7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47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2" fillId="0" borderId="43" xfId="8" applyFont="1" applyFill="1" applyBorder="1" applyAlignment="1" applyProtection="1">
      <alignment horizontal="left" vertical="top" wrapText="1"/>
    </xf>
    <xf numFmtId="0" fontId="4" fillId="0" borderId="42" xfId="0" applyFont="1" applyBorder="1" applyAlignment="1" applyProtection="1">
      <alignment horizontal="left" vertical="top" wrapText="1"/>
    </xf>
    <xf numFmtId="0" fontId="4" fillId="0" borderId="44" xfId="0" applyFont="1" applyBorder="1" applyAlignment="1" applyProtection="1">
      <alignment horizontal="left" vertical="top" wrapText="1"/>
    </xf>
    <xf numFmtId="0" fontId="26" fillId="0" borderId="0" xfId="7" applyFont="1" applyFill="1" applyBorder="1" applyAlignment="1" applyProtection="1">
      <alignment horizontal="center"/>
    </xf>
    <xf numFmtId="0" fontId="4" fillId="0" borderId="0" xfId="7" applyFont="1" applyFill="1" applyBorder="1" applyAlignment="1" applyProtection="1">
      <alignment horizontal="left" vertical="center" wrapText="1"/>
    </xf>
    <xf numFmtId="0" fontId="4" fillId="0" borderId="47" xfId="7" applyFont="1" applyFill="1" applyBorder="1" applyAlignment="1" applyProtection="1">
      <alignment horizontal="left" vertical="center" wrapText="1"/>
    </xf>
    <xf numFmtId="0" fontId="0" fillId="0" borderId="32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center"/>
    </xf>
    <xf numFmtId="0" fontId="0" fillId="0" borderId="0" xfId="7" applyFont="1" applyFill="1" applyAlignment="1" applyProtection="1">
      <alignment horizontal="center" wrapText="1"/>
    </xf>
  </cellXfs>
  <cellStyles count="10">
    <cellStyle name="Comma 2" xfId="1" xr:uid="{00000000-0005-0000-0000-000000000000}"/>
    <cellStyle name="Comma_SERWKSHT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Normal 3" xfId="5" xr:uid="{00000000-0005-0000-0000-000005000000}"/>
    <cellStyle name="Normal_SW_2RWksht (2) (2)" xfId="6" xr:uid="{00000000-0005-0000-0000-000006000000}"/>
    <cellStyle name="Normal_SW_2RWksht (2) (2) 2" xfId="7" xr:uid="{00000000-0005-0000-0000-000007000000}"/>
    <cellStyle name="Normal_SW_2RWksht (2) (2)_DRAFT SW Drain WKSHT 2" xfId="8" xr:uid="{00000000-0005-0000-0000-000008000000}"/>
    <cellStyle name="Normal_SWRWKSHT" xfId="9" xr:uid="{00000000-0005-0000-0000-000009000000}"/>
  </cellStyles>
  <dxfs count="17"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26"/>
  </sheetPr>
  <dimension ref="A1:BD335"/>
  <sheetViews>
    <sheetView showGridLines="0" tabSelected="1" topLeftCell="A25" zoomScaleNormal="100" workbookViewId="0">
      <selection activeCell="I44" sqref="I44:M44"/>
    </sheetView>
  </sheetViews>
  <sheetFormatPr defaultRowHeight="12.95" customHeight="1" x14ac:dyDescent="0.2"/>
  <cols>
    <col min="1" max="1" width="4.5703125" style="1" customWidth="1"/>
    <col min="2" max="2" width="2.28515625" style="8" customWidth="1"/>
    <col min="3" max="12" width="4.28515625" style="8" customWidth="1"/>
    <col min="13" max="14" width="4.28515625" style="44" customWidth="1"/>
    <col min="15" max="23" width="4.28515625" style="8" customWidth="1"/>
    <col min="24" max="33" width="6.7109375" style="6" customWidth="1"/>
    <col min="34" max="34" width="9.140625" style="6"/>
    <col min="35" max="35" width="7.85546875" style="6" customWidth="1"/>
    <col min="36" max="36" width="8.140625" style="6" customWidth="1"/>
    <col min="37" max="16384" width="9.140625" style="6"/>
  </cols>
  <sheetData>
    <row r="1" spans="2:38" s="1" customFormat="1" ht="12.95" customHeight="1" x14ac:dyDescent="0.2"/>
    <row r="2" spans="2:38" s="1" customFormat="1" ht="12.95" customHeight="1" thickBot="1" x14ac:dyDescent="0.25"/>
    <row r="3" spans="2:38" s="1" customFormat="1" ht="12.9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</row>
    <row r="4" spans="2:38" ht="12.95" customHeight="1" x14ac:dyDescent="0.25">
      <c r="B4" s="5"/>
      <c r="C4" s="438" t="s">
        <v>0</v>
      </c>
      <c r="D4" s="438"/>
      <c r="E4" s="438"/>
      <c r="F4" s="438"/>
      <c r="G4" s="438"/>
      <c r="H4" s="429"/>
      <c r="I4" s="430"/>
      <c r="J4" s="430"/>
      <c r="K4" s="430"/>
      <c r="L4" s="430"/>
      <c r="M4" s="430"/>
      <c r="N4" s="430"/>
      <c r="O4" s="430"/>
      <c r="P4" s="390"/>
      <c r="Q4" s="433" t="s">
        <v>58</v>
      </c>
      <c r="R4" s="433"/>
      <c r="S4" s="433"/>
      <c r="T4" s="433"/>
      <c r="U4" s="433"/>
      <c r="V4" s="433"/>
      <c r="W4" s="434"/>
      <c r="AD4" s="1"/>
    </row>
    <row r="5" spans="2:38" ht="12.95" customHeight="1" x14ac:dyDescent="0.2">
      <c r="B5" s="5"/>
      <c r="C5" s="7" t="s">
        <v>1</v>
      </c>
      <c r="D5" s="7"/>
      <c r="E5" s="7"/>
      <c r="F5" s="7"/>
      <c r="G5" s="7"/>
      <c r="H5" s="431"/>
      <c r="I5" s="431"/>
      <c r="J5" s="431"/>
      <c r="K5" s="431"/>
      <c r="L5" s="431"/>
      <c r="M5" s="431"/>
      <c r="N5" s="431"/>
      <c r="O5" s="431"/>
      <c r="P5" s="431"/>
      <c r="Q5" s="433"/>
      <c r="R5" s="433"/>
      <c r="S5" s="433"/>
      <c r="T5" s="433"/>
      <c r="U5" s="433"/>
      <c r="V5" s="433"/>
      <c r="W5" s="434"/>
      <c r="AD5" s="1"/>
    </row>
    <row r="6" spans="2:38" ht="12.95" customHeight="1" x14ac:dyDescent="0.2">
      <c r="B6" s="5"/>
      <c r="C6" s="432" t="s">
        <v>2</v>
      </c>
      <c r="D6" s="432"/>
      <c r="E6" s="432"/>
      <c r="F6" s="432"/>
      <c r="G6" s="298"/>
      <c r="H6" s="461">
        <f>'TRAFFIC VOLUME &amp; ACCIDENTS'!D12</f>
        <v>0</v>
      </c>
      <c r="I6" s="462"/>
      <c r="J6" s="299" t="s">
        <v>3</v>
      </c>
      <c r="K6" s="288"/>
      <c r="L6" s="288"/>
      <c r="M6" s="15"/>
      <c r="N6" s="15"/>
      <c r="O6" s="15"/>
      <c r="P6" s="15"/>
      <c r="Q6" s="435" t="s">
        <v>143</v>
      </c>
      <c r="R6" s="435"/>
      <c r="S6" s="435"/>
      <c r="T6" s="435"/>
      <c r="U6" s="435"/>
      <c r="V6" s="435"/>
      <c r="W6" s="436"/>
      <c r="AD6" s="1"/>
    </row>
    <row r="7" spans="2:38" ht="12.95" customHeight="1" x14ac:dyDescent="0.2">
      <c r="B7" s="5"/>
      <c r="C7" s="7"/>
      <c r="D7" s="7"/>
      <c r="E7" s="7"/>
      <c r="F7" s="7"/>
      <c r="G7" s="7"/>
      <c r="H7" s="463"/>
      <c r="I7" s="463"/>
      <c r="J7" s="288"/>
      <c r="K7" s="289"/>
      <c r="L7" s="289"/>
      <c r="M7" s="289"/>
      <c r="N7" s="289"/>
      <c r="O7" s="289"/>
      <c r="P7" s="289"/>
      <c r="Q7" s="435"/>
      <c r="R7" s="435"/>
      <c r="S7" s="435"/>
      <c r="T7" s="435"/>
      <c r="U7" s="435"/>
      <c r="V7" s="435"/>
      <c r="W7" s="436"/>
      <c r="AD7" s="1"/>
    </row>
    <row r="8" spans="2:38" ht="12.95" customHeight="1" x14ac:dyDescent="0.25">
      <c r="B8" s="5"/>
      <c r="C8" s="7"/>
      <c r="D8" s="7"/>
      <c r="E8" s="7"/>
      <c r="F8" s="465"/>
      <c r="G8" s="465"/>
      <c r="H8" s="465"/>
      <c r="I8" s="465"/>
      <c r="J8" s="465"/>
      <c r="K8" s="465"/>
      <c r="L8" s="391"/>
      <c r="M8" s="392"/>
      <c r="N8" s="393"/>
      <c r="O8" s="393"/>
      <c r="P8" s="393"/>
      <c r="Q8" s="393"/>
      <c r="R8" s="393"/>
      <c r="S8" s="393"/>
      <c r="T8" s="297"/>
      <c r="U8" s="297"/>
      <c r="V8" s="121"/>
      <c r="W8" s="122"/>
      <c r="AD8" s="1"/>
    </row>
    <row r="9" spans="2:38" ht="12.95" customHeight="1" x14ac:dyDescent="0.2">
      <c r="B9" s="5"/>
      <c r="C9" s="66"/>
      <c r="D9" s="156"/>
      <c r="E9" s="156"/>
      <c r="F9" s="66"/>
      <c r="G9" s="66"/>
      <c r="H9" s="466"/>
      <c r="I9" s="466"/>
      <c r="J9" s="394"/>
      <c r="K9" s="15"/>
      <c r="L9" s="394"/>
      <c r="M9" s="287"/>
      <c r="N9" s="287"/>
      <c r="O9" s="287"/>
      <c r="P9" s="395"/>
      <c r="Q9" s="395"/>
      <c r="R9" s="297"/>
      <c r="S9" s="297"/>
      <c r="T9" s="297"/>
      <c r="U9" s="297"/>
      <c r="V9" s="121"/>
      <c r="W9" s="122"/>
      <c r="AD9" s="1"/>
    </row>
    <row r="10" spans="2:38" ht="12.95" customHeight="1" x14ac:dyDescent="0.35">
      <c r="B10" s="5"/>
      <c r="C10" s="7"/>
      <c r="D10" s="7"/>
      <c r="E10" s="437" t="s">
        <v>21</v>
      </c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239"/>
      <c r="U10" s="10"/>
      <c r="V10" s="10"/>
      <c r="W10" s="11"/>
    </row>
    <row r="11" spans="2:38" ht="12.95" customHeight="1" x14ac:dyDescent="0.35">
      <c r="B11" s="5"/>
      <c r="C11" s="9"/>
      <c r="D11" s="9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239"/>
      <c r="U11" s="10"/>
      <c r="V11" s="10"/>
      <c r="W11" s="11"/>
    </row>
    <row r="12" spans="2:38" ht="12.95" customHeight="1" x14ac:dyDescent="0.2">
      <c r="B12" s="5"/>
      <c r="C12" s="12"/>
      <c r="D12" s="12"/>
      <c r="E12" s="12"/>
      <c r="F12" s="12"/>
      <c r="G12" s="7"/>
      <c r="H12" s="7"/>
      <c r="I12" s="7"/>
      <c r="J12" s="7"/>
      <c r="K12" s="12"/>
      <c r="L12" s="12"/>
      <c r="M12" s="7"/>
      <c r="N12" s="7"/>
      <c r="O12" s="13"/>
      <c r="P12" s="13"/>
      <c r="Q12" s="13"/>
      <c r="R12" s="13"/>
      <c r="S12" s="13"/>
      <c r="T12" s="13"/>
      <c r="U12" s="7"/>
      <c r="V12" s="7"/>
      <c r="W12" s="14"/>
    </row>
    <row r="13" spans="2:38" ht="12.95" customHeight="1" x14ac:dyDescent="0.2">
      <c r="B13" s="5"/>
      <c r="C13" s="7"/>
      <c r="D13" s="7"/>
      <c r="E13" s="15"/>
      <c r="F13" s="15"/>
      <c r="G13" s="9"/>
      <c r="H13" s="9"/>
      <c r="I13" s="9"/>
      <c r="J13" s="9"/>
      <c r="K13" s="9"/>
      <c r="L13" s="9"/>
      <c r="M13" s="9"/>
      <c r="N13" s="9"/>
      <c r="O13" s="13" t="s">
        <v>4</v>
      </c>
      <c r="P13" s="13"/>
      <c r="Q13" s="13"/>
      <c r="R13" s="13"/>
      <c r="S13" s="13" t="s">
        <v>5</v>
      </c>
      <c r="T13" s="13"/>
      <c r="U13" s="7"/>
      <c r="V13" s="7"/>
      <c r="W13" s="14"/>
      <c r="AK13" s="16"/>
    </row>
    <row r="14" spans="2:38" ht="12.95" customHeight="1" x14ac:dyDescent="0.2">
      <c r="B14" s="17"/>
      <c r="C14" s="7"/>
      <c r="D14" s="7"/>
      <c r="E14" s="18" t="s">
        <v>6</v>
      </c>
      <c r="F14" s="18"/>
      <c r="G14" s="9"/>
      <c r="H14" s="9"/>
      <c r="I14" s="19" t="s">
        <v>59</v>
      </c>
      <c r="J14" s="19"/>
      <c r="K14" s="9"/>
      <c r="L14" s="9"/>
      <c r="M14" s="9"/>
      <c r="N14" s="9"/>
      <c r="O14" s="20" t="s">
        <v>7</v>
      </c>
      <c r="P14" s="20"/>
      <c r="Q14" s="20"/>
      <c r="R14" s="20"/>
      <c r="S14" s="20" t="s">
        <v>7</v>
      </c>
      <c r="T14" s="20"/>
      <c r="U14" s="7"/>
      <c r="V14" s="7"/>
      <c r="W14" s="14"/>
      <c r="AK14" s="16"/>
    </row>
    <row r="15" spans="2:38" ht="12.95" customHeight="1" x14ac:dyDescent="0.2">
      <c r="B15" s="17"/>
      <c r="C15" s="21"/>
      <c r="D15" s="21"/>
      <c r="E15" s="12"/>
      <c r="F15" s="12"/>
      <c r="G15" s="7"/>
      <c r="H15" s="7"/>
      <c r="I15" s="7"/>
      <c r="J15" s="7"/>
      <c r="K15" s="12"/>
      <c r="L15" s="12"/>
      <c r="M15" s="7"/>
      <c r="N15" s="7"/>
      <c r="O15" s="13"/>
      <c r="P15" s="13"/>
      <c r="Q15" s="13"/>
      <c r="R15" s="13"/>
      <c r="S15" s="13"/>
      <c r="T15" s="13"/>
      <c r="U15" s="7"/>
      <c r="V15" s="7"/>
      <c r="W15" s="14"/>
      <c r="AK15" s="22"/>
    </row>
    <row r="16" spans="2:38" ht="12.95" customHeight="1" x14ac:dyDescent="0.2">
      <c r="B16" s="17"/>
      <c r="C16" s="7"/>
      <c r="D16" s="7"/>
      <c r="E16" s="7"/>
      <c r="F16" s="7"/>
      <c r="G16" s="467" t="s">
        <v>56</v>
      </c>
      <c r="H16" s="467"/>
      <c r="I16" s="467"/>
      <c r="J16" s="144"/>
      <c r="K16" s="23"/>
      <c r="L16" s="23"/>
      <c r="M16" s="7"/>
      <c r="N16" s="7"/>
      <c r="O16" s="448">
        <v>10</v>
      </c>
      <c r="P16" s="448"/>
      <c r="Q16" s="13"/>
      <c r="R16" s="13"/>
      <c r="S16" s="439">
        <f>'TRAFFIC VOLUME &amp; ACCIDENTS'!D13</f>
        <v>0</v>
      </c>
      <c r="T16" s="439"/>
      <c r="U16" s="7"/>
      <c r="V16" s="7"/>
      <c r="W16" s="14"/>
      <c r="AK16" s="24"/>
      <c r="AL16" s="25"/>
    </row>
    <row r="17" spans="2:40" ht="12.95" customHeight="1" x14ac:dyDescent="0.2">
      <c r="B17" s="5"/>
      <c r="C17" s="7"/>
      <c r="D17" s="7"/>
      <c r="E17" s="7"/>
      <c r="F17" s="7"/>
      <c r="G17" s="467" t="s">
        <v>55</v>
      </c>
      <c r="H17" s="467"/>
      <c r="I17" s="467"/>
      <c r="J17" s="467"/>
      <c r="K17" s="467"/>
      <c r="L17" s="144"/>
      <c r="M17" s="7"/>
      <c r="N17" s="7"/>
      <c r="O17" s="448">
        <v>5</v>
      </c>
      <c r="P17" s="448"/>
      <c r="Q17" s="13"/>
      <c r="R17" s="13"/>
      <c r="S17" s="428">
        <f>'TRAFFIC VOLUME &amp; ACCIDENTS'!I13</f>
        <v>0</v>
      </c>
      <c r="T17" s="428"/>
      <c r="U17" s="15"/>
      <c r="V17" s="7"/>
      <c r="W17" s="14"/>
      <c r="AN17" s="26"/>
    </row>
    <row r="18" spans="2:40" ht="12.95" customHeight="1" x14ac:dyDescent="0.2">
      <c r="B18" s="5"/>
      <c r="C18" s="7"/>
      <c r="D18" s="7"/>
      <c r="E18" s="7"/>
      <c r="F18" s="7"/>
      <c r="G18" s="464" t="s">
        <v>57</v>
      </c>
      <c r="H18" s="464"/>
      <c r="I18" s="464"/>
      <c r="J18" s="464"/>
      <c r="K18" s="396"/>
      <c r="L18" s="396"/>
      <c r="M18" s="7"/>
      <c r="N18" s="7"/>
      <c r="O18" s="448">
        <v>5</v>
      </c>
      <c r="P18" s="448"/>
      <c r="Q18" s="13"/>
      <c r="R18" s="13"/>
      <c r="S18" s="428">
        <f>DETOUR!F13</f>
        <v>0</v>
      </c>
      <c r="T18" s="428"/>
      <c r="U18" s="7"/>
      <c r="V18" s="7"/>
      <c r="W18" s="14"/>
      <c r="AN18" s="26"/>
    </row>
    <row r="19" spans="2:40" ht="12.95" customHeight="1" x14ac:dyDescent="0.2">
      <c r="B19" s="5"/>
      <c r="C19" s="7"/>
      <c r="D19" s="7"/>
      <c r="E19" s="7"/>
      <c r="F19" s="7"/>
      <c r="G19" s="469"/>
      <c r="H19" s="469"/>
      <c r="I19" s="469"/>
      <c r="J19" s="469"/>
      <c r="K19" s="396"/>
      <c r="L19" s="396"/>
      <c r="M19" s="27" t="s">
        <v>8</v>
      </c>
      <c r="N19" s="27"/>
      <c r="O19" s="440">
        <v>20</v>
      </c>
      <c r="P19" s="440"/>
      <c r="Q19" s="13"/>
      <c r="R19" s="13"/>
      <c r="S19" s="441">
        <f>SUM(S16:S18)</f>
        <v>0</v>
      </c>
      <c r="T19" s="441"/>
      <c r="U19" s="7"/>
      <c r="V19" s="7"/>
      <c r="W19" s="14"/>
      <c r="AN19" s="26"/>
    </row>
    <row r="20" spans="2:40" ht="12.95" customHeight="1" x14ac:dyDescent="0.2">
      <c r="B20" s="5"/>
      <c r="C20" s="7"/>
      <c r="D20" s="7"/>
      <c r="E20" s="7"/>
      <c r="F20" s="7"/>
      <c r="G20" s="7"/>
      <c r="H20" s="7"/>
      <c r="I20" s="7"/>
      <c r="J20" s="7"/>
      <c r="K20" s="23"/>
      <c r="L20" s="23"/>
      <c r="Q20" s="28"/>
      <c r="R20" s="28"/>
      <c r="U20" s="7"/>
      <c r="V20" s="7"/>
      <c r="W20" s="14"/>
      <c r="AN20" s="26"/>
    </row>
    <row r="21" spans="2:40" ht="12.95" customHeight="1" x14ac:dyDescent="0.2">
      <c r="B21" s="5"/>
      <c r="C21" s="7"/>
      <c r="D21" s="7"/>
      <c r="E21" s="7"/>
      <c r="F21" s="7"/>
      <c r="G21" s="7"/>
      <c r="H21" s="7"/>
      <c r="I21" s="7"/>
      <c r="J21" s="7"/>
      <c r="K21" s="23"/>
      <c r="L21" s="23"/>
      <c r="Q21" s="28"/>
      <c r="R21" s="28"/>
      <c r="U21" s="7"/>
      <c r="V21" s="7"/>
      <c r="W21" s="14"/>
      <c r="AN21" s="26"/>
    </row>
    <row r="22" spans="2:40" ht="12.95" customHeight="1" x14ac:dyDescent="0.2">
      <c r="B22" s="5"/>
      <c r="C22" s="7"/>
      <c r="D22" s="7"/>
      <c r="E22" s="7"/>
      <c r="F22" s="7"/>
      <c r="G22" s="7"/>
      <c r="H22" s="7"/>
      <c r="I22" s="7"/>
      <c r="J22" s="7"/>
      <c r="K22" s="23"/>
      <c r="L22" s="23"/>
      <c r="Q22" s="28"/>
      <c r="R22" s="28"/>
      <c r="U22" s="7"/>
      <c r="V22" s="7"/>
      <c r="W22" s="14"/>
      <c r="AN22" s="26"/>
    </row>
    <row r="23" spans="2:40" ht="12.95" customHeight="1" x14ac:dyDescent="0.2">
      <c r="B23" s="5"/>
      <c r="C23" s="7"/>
      <c r="D23" s="7"/>
      <c r="E23" s="18" t="s">
        <v>175</v>
      </c>
      <c r="F23" s="18"/>
      <c r="G23" s="9"/>
      <c r="H23" s="9"/>
      <c r="I23" s="12"/>
      <c r="J23" s="19"/>
      <c r="K23" s="19" t="s">
        <v>59</v>
      </c>
      <c r="L23" s="9"/>
      <c r="O23" s="440">
        <v>20</v>
      </c>
      <c r="P23" s="440"/>
      <c r="Q23" s="28"/>
      <c r="R23" s="28"/>
      <c r="S23" s="444">
        <f>IF('TRAFFIC VOLUME &amp; ACCIDENTS'!F17&lt;&gt;"",20,0)</f>
        <v>0</v>
      </c>
      <c r="T23" s="445"/>
      <c r="U23" s="7"/>
      <c r="V23" s="7"/>
      <c r="W23" s="14"/>
      <c r="AN23" s="26"/>
    </row>
    <row r="24" spans="2:40" ht="12.95" customHeight="1" x14ac:dyDescent="0.2">
      <c r="B24" s="5"/>
      <c r="C24" s="7"/>
      <c r="D24" s="7"/>
      <c r="E24" s="18"/>
      <c r="F24" s="18"/>
      <c r="G24" s="9"/>
      <c r="H24" s="9"/>
      <c r="I24" s="19"/>
      <c r="J24" s="19"/>
      <c r="K24" s="9"/>
      <c r="L24" s="9"/>
      <c r="Q24" s="28"/>
      <c r="R24" s="28"/>
      <c r="U24" s="7"/>
      <c r="V24" s="7"/>
      <c r="W24" s="14"/>
      <c r="AN24" s="26"/>
    </row>
    <row r="25" spans="2:40" ht="12.95" customHeight="1" thickBot="1" x14ac:dyDescent="0.25">
      <c r="B25" s="5"/>
      <c r="C25" s="29"/>
      <c r="D25" s="29"/>
      <c r="E25" s="29"/>
      <c r="F25" s="29"/>
      <c r="G25" s="29"/>
      <c r="H25" s="29"/>
      <c r="I25" s="29"/>
      <c r="J25" s="29"/>
      <c r="K25" s="30"/>
      <c r="L25" s="30"/>
      <c r="M25" s="31"/>
      <c r="N25" s="31"/>
      <c r="O25" s="32"/>
      <c r="P25" s="32"/>
      <c r="Q25" s="32"/>
      <c r="R25" s="32"/>
      <c r="S25" s="33"/>
      <c r="T25" s="33"/>
      <c r="U25" s="29"/>
      <c r="V25" s="7"/>
      <c r="W25" s="14"/>
      <c r="AN25" s="26"/>
    </row>
    <row r="26" spans="2:40" ht="12.95" customHeight="1" thickTop="1" x14ac:dyDescent="0.2">
      <c r="B26" s="5"/>
      <c r="C26" s="7"/>
      <c r="D26" s="7"/>
      <c r="E26" s="7"/>
      <c r="F26" s="7"/>
      <c r="G26" s="7"/>
      <c r="H26" s="7"/>
      <c r="I26" s="7"/>
      <c r="J26" s="7"/>
      <c r="K26" s="23"/>
      <c r="L26" s="23"/>
      <c r="M26" s="34"/>
      <c r="N26" s="34"/>
      <c r="O26" s="28"/>
      <c r="P26" s="28"/>
      <c r="Q26" s="13"/>
      <c r="R26" s="13"/>
      <c r="S26" s="35"/>
      <c r="T26" s="35"/>
      <c r="U26" s="34"/>
      <c r="V26" s="34"/>
      <c r="W26" s="14"/>
      <c r="AK26" s="36"/>
      <c r="AN26" s="37"/>
    </row>
    <row r="27" spans="2:40" ht="12.95" customHeight="1" x14ac:dyDescent="0.35">
      <c r="B27" s="5"/>
      <c r="C27" s="7"/>
      <c r="D27" s="7"/>
      <c r="E27" s="38" t="s">
        <v>9</v>
      </c>
      <c r="F27" s="38"/>
      <c r="G27" s="39"/>
      <c r="H27" s="39"/>
      <c r="I27" s="39"/>
      <c r="J27" s="39"/>
      <c r="K27" s="12"/>
      <c r="L27" s="40" t="s">
        <v>68</v>
      </c>
      <c r="M27" s="41"/>
      <c r="N27" s="41"/>
      <c r="O27" s="41"/>
      <c r="P27" s="41"/>
      <c r="Q27" s="20"/>
      <c r="R27" s="20"/>
      <c r="S27" s="42"/>
      <c r="T27" s="42"/>
      <c r="U27" s="42"/>
      <c r="V27" s="42"/>
      <c r="W27" s="14"/>
      <c r="AK27" s="36"/>
      <c r="AN27" s="37"/>
    </row>
    <row r="28" spans="2:40" ht="12.95" customHeight="1" x14ac:dyDescent="0.35">
      <c r="B28" s="5"/>
      <c r="C28" s="7"/>
      <c r="D28" s="7"/>
      <c r="E28" s="38"/>
      <c r="F28" s="38"/>
      <c r="G28" s="39"/>
      <c r="H28" s="39"/>
      <c r="I28" s="39"/>
      <c r="J28" s="39"/>
      <c r="K28" s="40"/>
      <c r="L28" s="40"/>
      <c r="M28" s="41"/>
      <c r="N28" s="41"/>
      <c r="O28" s="41"/>
      <c r="P28" s="41"/>
      <c r="Q28" s="20"/>
      <c r="R28" s="20"/>
      <c r="S28" s="42"/>
      <c r="T28" s="42"/>
      <c r="U28" s="42"/>
      <c r="V28" s="42"/>
      <c r="W28" s="14"/>
      <c r="AK28" s="36"/>
      <c r="AN28" s="37"/>
    </row>
    <row r="29" spans="2:40" ht="12.95" customHeight="1" x14ac:dyDescent="0.35">
      <c r="B29" s="5"/>
      <c r="C29" s="7"/>
      <c r="D29" s="7"/>
      <c r="E29" s="12"/>
      <c r="F29" s="12"/>
      <c r="G29" s="468" t="s">
        <v>135</v>
      </c>
      <c r="H29" s="468"/>
      <c r="I29" s="468"/>
      <c r="J29" s="468"/>
      <c r="K29" s="397" t="s">
        <v>174</v>
      </c>
      <c r="M29" s="41"/>
      <c r="N29" s="41"/>
      <c r="O29" s="442">
        <v>5</v>
      </c>
      <c r="P29" s="443"/>
      <c r="Q29" s="7"/>
      <c r="R29" s="7"/>
      <c r="S29" s="442">
        <f>IF(Structure!D53&lt;&gt;0,0,IF(Structure!F7&gt;5,5,Structure!F7))</f>
        <v>0</v>
      </c>
      <c r="T29" s="443"/>
      <c r="U29" s="42"/>
      <c r="V29" s="42"/>
      <c r="W29" s="14"/>
      <c r="AK29" s="43"/>
      <c r="AN29" s="26"/>
    </row>
    <row r="30" spans="2:40" ht="12.95" customHeight="1" x14ac:dyDescent="0.2">
      <c r="B30" s="5"/>
      <c r="C30" s="7"/>
      <c r="D30" s="7"/>
      <c r="E30" s="7"/>
      <c r="F30" s="7"/>
      <c r="G30" s="464" t="s">
        <v>67</v>
      </c>
      <c r="H30" s="464"/>
      <c r="I30" s="464"/>
      <c r="J30" s="464"/>
      <c r="K30" s="397" t="s">
        <v>173</v>
      </c>
      <c r="L30" s="398"/>
      <c r="O30" s="444">
        <v>45</v>
      </c>
      <c r="P30" s="445"/>
      <c r="Q30" s="46"/>
      <c r="R30" s="46"/>
      <c r="S30" s="442">
        <f>IF(Structure!F9&gt;50,50,Structure!F9)</f>
        <v>0</v>
      </c>
      <c r="T30" s="443"/>
      <c r="U30" s="399"/>
      <c r="V30" s="399"/>
      <c r="W30" s="14"/>
      <c r="X30" s="47"/>
      <c r="AK30" s="36"/>
    </row>
    <row r="31" spans="2:40" ht="12.95" customHeight="1" x14ac:dyDescent="0.2"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48" t="s">
        <v>8</v>
      </c>
      <c r="N31" s="48"/>
      <c r="O31" s="456">
        <v>50</v>
      </c>
      <c r="P31" s="457"/>
      <c r="S31" s="455">
        <f>SUM(S29:T30)</f>
        <v>0</v>
      </c>
      <c r="T31" s="455"/>
      <c r="U31" s="50"/>
      <c r="V31" s="50"/>
      <c r="W31" s="14"/>
      <c r="X31" s="47"/>
      <c r="AK31" s="16"/>
    </row>
    <row r="32" spans="2:40" ht="12.95" customHeight="1" thickBot="1" x14ac:dyDescent="0.25">
      <c r="B32" s="5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51"/>
      <c r="N32" s="51"/>
      <c r="O32" s="52"/>
      <c r="P32" s="52"/>
      <c r="Q32" s="53"/>
      <c r="R32" s="53"/>
      <c r="S32" s="52"/>
      <c r="T32" s="52"/>
      <c r="U32" s="54"/>
      <c r="V32" s="50"/>
      <c r="W32" s="14"/>
      <c r="X32" s="47"/>
      <c r="AK32" s="16"/>
    </row>
    <row r="33" spans="2:37" ht="12.95" customHeight="1" thickTop="1" x14ac:dyDescent="0.2"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55"/>
      <c r="N33" s="55"/>
      <c r="O33" s="49"/>
      <c r="P33" s="49"/>
      <c r="Q33" s="56"/>
      <c r="R33" s="56"/>
      <c r="S33" s="49"/>
      <c r="T33" s="49"/>
      <c r="U33" s="50"/>
      <c r="V33" s="50"/>
      <c r="W33" s="14"/>
      <c r="X33" s="47"/>
      <c r="AK33" s="16"/>
    </row>
    <row r="34" spans="2:37" ht="12.95" customHeight="1" x14ac:dyDescent="0.2">
      <c r="B34" s="5"/>
      <c r="C34" s="7"/>
      <c r="D34" s="7"/>
      <c r="E34" s="57" t="s">
        <v>10</v>
      </c>
      <c r="F34" s="57"/>
      <c r="G34" s="9"/>
      <c r="H34" s="9"/>
      <c r="I34" s="19" t="s">
        <v>69</v>
      </c>
      <c r="J34" s="19"/>
      <c r="K34" s="7"/>
      <c r="L34" s="7"/>
      <c r="M34" s="55"/>
      <c r="N34" s="55"/>
      <c r="O34" s="56"/>
      <c r="P34" s="56"/>
      <c r="S34" s="58"/>
      <c r="T34" s="58"/>
      <c r="U34" s="7"/>
      <c r="V34" s="7"/>
      <c r="W34" s="14"/>
      <c r="X34" s="47"/>
      <c r="AK34" s="16"/>
    </row>
    <row r="35" spans="2:37" ht="12.95" customHeight="1" x14ac:dyDescent="0.2">
      <c r="B35" s="5"/>
      <c r="C35" s="7"/>
      <c r="D35" s="7"/>
      <c r="E35" s="12"/>
      <c r="F35" s="12"/>
      <c r="G35" s="12"/>
      <c r="H35" s="12"/>
      <c r="I35" s="12"/>
      <c r="J35" s="12"/>
      <c r="K35" s="12"/>
      <c r="L35" s="12"/>
      <c r="M35" s="7"/>
      <c r="N35" s="7"/>
      <c r="O35" s="13"/>
      <c r="P35" s="13"/>
      <c r="Q35" s="13"/>
      <c r="R35" s="13"/>
      <c r="S35" s="13"/>
      <c r="T35" s="13"/>
      <c r="U35" s="7"/>
      <c r="V35" s="7"/>
      <c r="W35" s="14"/>
    </row>
    <row r="36" spans="2:37" ht="12.95" customHeight="1" x14ac:dyDescent="0.2">
      <c r="B36" s="5"/>
      <c r="C36" s="7"/>
      <c r="D36" s="7"/>
      <c r="E36" s="7"/>
      <c r="F36" s="7"/>
      <c r="G36" s="464" t="s">
        <v>52</v>
      </c>
      <c r="H36" s="464"/>
      <c r="I36" s="467"/>
      <c r="J36" s="467"/>
      <c r="K36" s="467"/>
      <c r="L36" s="467"/>
      <c r="M36" s="467"/>
      <c r="N36" s="144"/>
      <c r="O36" s="458">
        <v>5</v>
      </c>
      <c r="P36" s="459"/>
      <c r="Q36" s="28"/>
      <c r="R36" s="28"/>
      <c r="S36" s="453">
        <f>Width!G16</f>
        <v>0</v>
      </c>
      <c r="T36" s="454"/>
      <c r="U36" s="7"/>
      <c r="V36" s="7"/>
      <c r="W36" s="14"/>
    </row>
    <row r="37" spans="2:37" ht="12.95" customHeight="1" x14ac:dyDescent="0.2">
      <c r="B37" s="5"/>
      <c r="C37" s="7"/>
      <c r="D37" s="7"/>
      <c r="E37" s="7"/>
      <c r="F37" s="7"/>
      <c r="G37" s="400"/>
      <c r="H37" s="400"/>
      <c r="I37" s="400"/>
      <c r="J37" s="400"/>
      <c r="K37" s="7"/>
      <c r="L37" s="7"/>
      <c r="M37" s="27" t="s">
        <v>8</v>
      </c>
      <c r="N37" s="27"/>
      <c r="O37" s="460">
        <v>5</v>
      </c>
      <c r="P37" s="460"/>
      <c r="Q37" s="28"/>
      <c r="R37" s="28"/>
      <c r="S37" s="441">
        <f>SUM(S36)</f>
        <v>0</v>
      </c>
      <c r="T37" s="441"/>
      <c r="U37" s="7"/>
      <c r="V37" s="7"/>
      <c r="W37" s="14"/>
    </row>
    <row r="38" spans="2:37" ht="12.95" customHeight="1" x14ac:dyDescent="0.2">
      <c r="B38" s="5"/>
      <c r="C38" s="7"/>
      <c r="D38" s="7"/>
      <c r="E38" s="7"/>
      <c r="F38" s="7"/>
      <c r="G38" s="74"/>
      <c r="H38" s="74"/>
      <c r="I38" s="76"/>
      <c r="J38" s="76"/>
      <c r="K38" s="76"/>
      <c r="L38" s="76"/>
      <c r="M38" s="76"/>
      <c r="N38" s="76"/>
      <c r="O38" s="56"/>
      <c r="P38" s="56"/>
      <c r="Q38" s="13"/>
      <c r="R38" s="13"/>
      <c r="S38" s="28"/>
      <c r="T38" s="28"/>
      <c r="U38" s="7"/>
      <c r="V38" s="7"/>
      <c r="W38" s="14"/>
      <c r="AK38" s="36"/>
    </row>
    <row r="39" spans="2:37" ht="12.95" customHeight="1" thickBot="1" x14ac:dyDescent="0.25">
      <c r="B39" s="5"/>
      <c r="C39" s="29"/>
      <c r="D39" s="29"/>
      <c r="E39" s="29"/>
      <c r="F39" s="29"/>
      <c r="G39" s="59"/>
      <c r="H39" s="59"/>
      <c r="I39" s="59"/>
      <c r="J39" s="59"/>
      <c r="K39" s="29"/>
      <c r="L39" s="29"/>
      <c r="M39" s="59"/>
      <c r="N39" s="59"/>
      <c r="O39" s="59"/>
      <c r="P39" s="59"/>
      <c r="Q39" s="59"/>
      <c r="R39" s="59"/>
      <c r="S39" s="32"/>
      <c r="T39" s="32"/>
      <c r="U39" s="29"/>
      <c r="V39" s="7"/>
      <c r="W39" s="14"/>
      <c r="AK39" s="36"/>
    </row>
    <row r="40" spans="2:37" ht="12.95" customHeight="1" thickTop="1" x14ac:dyDescent="0.2">
      <c r="B40" s="5"/>
      <c r="C40" s="7"/>
      <c r="D40" s="7"/>
      <c r="E40" s="7"/>
      <c r="F40" s="7"/>
      <c r="G40" s="13"/>
      <c r="H40" s="13"/>
      <c r="I40" s="13"/>
      <c r="J40" s="13"/>
      <c r="K40" s="7"/>
      <c r="L40" s="7"/>
      <c r="M40" s="13"/>
      <c r="N40" s="13"/>
      <c r="O40" s="13"/>
      <c r="P40" s="13"/>
      <c r="Q40" s="13"/>
      <c r="R40" s="13"/>
      <c r="S40" s="28"/>
      <c r="T40" s="28"/>
      <c r="U40" s="7"/>
      <c r="V40" s="7"/>
      <c r="W40" s="14"/>
      <c r="AK40" s="36"/>
    </row>
    <row r="41" spans="2:37" ht="12.95" customHeight="1" x14ac:dyDescent="0.2">
      <c r="B41" s="5"/>
      <c r="C41" s="7"/>
      <c r="D41" s="7"/>
      <c r="E41" s="7"/>
      <c r="F41" s="7"/>
      <c r="G41" s="13"/>
      <c r="H41" s="13"/>
      <c r="I41" s="13"/>
      <c r="J41" s="13"/>
      <c r="K41" s="7"/>
      <c r="L41" s="7"/>
      <c r="M41" s="13"/>
      <c r="N41" s="13"/>
      <c r="O41" s="13"/>
      <c r="P41" s="13"/>
      <c r="Q41" s="13"/>
      <c r="R41" s="13"/>
      <c r="S41" s="28"/>
      <c r="T41" s="28"/>
      <c r="U41" s="7"/>
      <c r="V41" s="7"/>
      <c r="W41" s="14"/>
      <c r="AK41" s="36"/>
    </row>
    <row r="42" spans="2:37" ht="12.95" customHeight="1" x14ac:dyDescent="0.2">
      <c r="B42" s="5"/>
      <c r="C42" s="7"/>
      <c r="D42" s="7"/>
      <c r="E42" s="57" t="s">
        <v>23</v>
      </c>
      <c r="F42" s="57"/>
      <c r="G42" s="7"/>
      <c r="H42" s="7"/>
      <c r="I42" s="19" t="s">
        <v>160</v>
      </c>
      <c r="J42" s="19"/>
      <c r="K42" s="12"/>
      <c r="L42" s="12"/>
      <c r="M42" s="7"/>
      <c r="N42" s="7"/>
      <c r="O42" s="28"/>
      <c r="P42" s="28"/>
      <c r="Q42" s="28"/>
      <c r="R42" s="28"/>
      <c r="S42" s="13"/>
      <c r="T42" s="13"/>
      <c r="U42" s="7"/>
      <c r="V42" s="7"/>
      <c r="W42" s="14"/>
      <c r="AK42" s="16"/>
    </row>
    <row r="43" spans="2:37" ht="12.95" customHeight="1" x14ac:dyDescent="0.2">
      <c r="B43" s="5"/>
      <c r="C43" s="7"/>
      <c r="D43" s="7"/>
      <c r="E43" s="57"/>
      <c r="F43" s="57"/>
      <c r="G43" s="21" t="s">
        <v>20</v>
      </c>
      <c r="H43" s="21"/>
      <c r="K43" s="19"/>
      <c r="L43" s="19"/>
      <c r="M43" s="7"/>
      <c r="N43" s="7"/>
      <c r="O43" s="28"/>
      <c r="P43" s="28"/>
      <c r="Q43" s="28"/>
      <c r="R43" s="28"/>
      <c r="S43" s="13"/>
      <c r="T43" s="13"/>
      <c r="U43" s="7"/>
      <c r="V43" s="7"/>
      <c r="W43" s="14"/>
      <c r="AK43" s="16"/>
    </row>
    <row r="44" spans="2:37" ht="12.95" customHeight="1" x14ac:dyDescent="0.2">
      <c r="B44" s="5"/>
      <c r="C44" s="7"/>
      <c r="D44" s="7"/>
      <c r="E44" s="57"/>
      <c r="F44" s="57"/>
      <c r="G44" s="12"/>
      <c r="H44" s="12"/>
      <c r="I44" s="470" t="s">
        <v>19</v>
      </c>
      <c r="J44" s="470"/>
      <c r="K44" s="470"/>
      <c r="L44" s="470"/>
      <c r="M44" s="470"/>
      <c r="N44" s="45"/>
      <c r="O44" s="449">
        <v>20</v>
      </c>
      <c r="P44" s="449"/>
      <c r="Q44" s="28"/>
      <c r="R44" s="28"/>
      <c r="S44" s="451">
        <f>'Drainage Condition'!J15</f>
        <v>0</v>
      </c>
      <c r="T44" s="451"/>
      <c r="U44" s="7"/>
      <c r="V44" s="7"/>
      <c r="W44" s="14"/>
      <c r="AK44" s="16"/>
    </row>
    <row r="45" spans="2:37" ht="12.95" customHeight="1" x14ac:dyDescent="0.2">
      <c r="B45" s="5"/>
      <c r="C45" s="7"/>
      <c r="D45" s="7"/>
      <c r="E45" s="7"/>
      <c r="F45" s="7"/>
      <c r="G45" s="148"/>
      <c r="H45" s="148"/>
      <c r="I45" s="464" t="s">
        <v>51</v>
      </c>
      <c r="J45" s="464"/>
      <c r="K45" s="464"/>
      <c r="L45" s="464"/>
      <c r="M45" s="464"/>
      <c r="N45" s="144"/>
      <c r="O45" s="452">
        <v>5</v>
      </c>
      <c r="P45" s="452"/>
      <c r="Q45" s="28"/>
      <c r="R45" s="28"/>
      <c r="S45" s="451">
        <f>'Drainage Condition'!C29</f>
        <v>0</v>
      </c>
      <c r="T45" s="451"/>
      <c r="U45" s="7"/>
      <c r="V45" s="7"/>
      <c r="W45" s="14"/>
    </row>
    <row r="46" spans="2:37" ht="12.95" customHeight="1" x14ac:dyDescent="0.2">
      <c r="B46" s="5"/>
      <c r="C46" s="7"/>
      <c r="D46" s="7"/>
      <c r="E46" s="12"/>
      <c r="F46" s="12"/>
      <c r="G46" s="12"/>
      <c r="H46" s="12"/>
      <c r="I46" s="468" t="s">
        <v>22</v>
      </c>
      <c r="J46" s="468"/>
      <c r="K46" s="468"/>
      <c r="L46" s="12"/>
      <c r="M46" s="7"/>
      <c r="N46" s="7"/>
      <c r="O46" s="448">
        <v>5</v>
      </c>
      <c r="P46" s="448"/>
      <c r="Q46" s="13"/>
      <c r="R46" s="13"/>
      <c r="S46" s="451">
        <f>'Drainage Condition'!C43</f>
        <v>0</v>
      </c>
      <c r="T46" s="451"/>
      <c r="U46" s="7"/>
      <c r="V46" s="7"/>
      <c r="W46" s="14"/>
    </row>
    <row r="47" spans="2:37" ht="12.95" customHeight="1" x14ac:dyDescent="0.2">
      <c r="B47" s="5"/>
      <c r="C47" s="7"/>
      <c r="D47" s="7"/>
      <c r="E47" s="12"/>
      <c r="F47" s="12"/>
      <c r="G47" s="12"/>
      <c r="H47" s="12"/>
      <c r="I47" s="60"/>
      <c r="J47" s="60"/>
      <c r="K47" s="12"/>
      <c r="L47" s="12"/>
      <c r="M47" s="7"/>
      <c r="N47" s="7"/>
      <c r="O47" s="13"/>
      <c r="P47" s="13"/>
      <c r="Q47" s="13"/>
      <c r="R47" s="13"/>
      <c r="S47" s="441">
        <f>SUM(S44:S46)</f>
        <v>0</v>
      </c>
      <c r="T47" s="441"/>
      <c r="U47" s="7"/>
      <c r="V47" s="7"/>
      <c r="W47" s="14"/>
    </row>
    <row r="48" spans="2:37" ht="12.95" customHeight="1" x14ac:dyDescent="0.2">
      <c r="B48" s="5"/>
      <c r="C48" s="7"/>
      <c r="D48" s="7"/>
      <c r="E48" s="12"/>
      <c r="F48" s="12"/>
      <c r="G48" s="12"/>
      <c r="H48" s="12"/>
      <c r="I48" s="60"/>
      <c r="J48" s="60"/>
      <c r="K48" s="60"/>
      <c r="L48" s="60"/>
      <c r="M48" s="7"/>
      <c r="N48" s="7"/>
      <c r="O48" s="13"/>
      <c r="P48" s="13"/>
      <c r="Q48" s="13"/>
      <c r="R48" s="13"/>
      <c r="S48" s="75"/>
      <c r="T48" s="75"/>
      <c r="U48" s="7"/>
      <c r="V48" s="7"/>
      <c r="W48" s="14"/>
    </row>
    <row r="49" spans="2:37" ht="12.95" customHeight="1" x14ac:dyDescent="0.2">
      <c r="B49" s="61"/>
      <c r="C49" s="7"/>
      <c r="D49" s="7"/>
      <c r="E49" s="7"/>
      <c r="F49" s="7"/>
      <c r="G49" s="62" t="s">
        <v>24</v>
      </c>
      <c r="H49" s="62"/>
      <c r="I49" s="7"/>
      <c r="J49" s="7"/>
      <c r="K49" s="45" t="s">
        <v>18</v>
      </c>
      <c r="L49" s="45"/>
      <c r="M49" s="12"/>
      <c r="N49" s="12"/>
      <c r="O49" s="448">
        <v>5</v>
      </c>
      <c r="P49" s="448"/>
      <c r="Q49" s="7"/>
      <c r="R49" s="7"/>
      <c r="S49" s="451">
        <f>'Drainage Condition'!C52</f>
        <v>0</v>
      </c>
      <c r="T49" s="451"/>
      <c r="U49" s="7"/>
      <c r="V49" s="7"/>
      <c r="W49" s="14"/>
      <c r="AK49" s="16"/>
    </row>
    <row r="50" spans="2:37" ht="12.95" customHeight="1" x14ac:dyDescent="0.2">
      <c r="B50" s="5"/>
      <c r="C50" s="7"/>
      <c r="D50" s="7"/>
      <c r="E50" s="63"/>
      <c r="F50" s="63"/>
      <c r="G50" s="12"/>
      <c r="H50" s="12"/>
      <c r="I50" s="464" t="s">
        <v>17</v>
      </c>
      <c r="J50" s="464"/>
      <c r="K50" s="464"/>
      <c r="L50" s="464"/>
      <c r="M50" s="401"/>
      <c r="N50" s="401"/>
      <c r="O50" s="13"/>
      <c r="P50" s="13"/>
      <c r="Q50" s="13"/>
      <c r="R50" s="13"/>
      <c r="S50" s="441">
        <f>SUM(S49)</f>
        <v>0</v>
      </c>
      <c r="T50" s="441"/>
      <c r="U50" s="7"/>
      <c r="V50" s="7"/>
      <c r="W50" s="14"/>
    </row>
    <row r="51" spans="2:37" ht="12.95" customHeight="1" x14ac:dyDescent="0.2">
      <c r="B51" s="5"/>
      <c r="C51" s="7"/>
      <c r="D51" s="7"/>
      <c r="E51" s="63"/>
      <c r="F51" s="63"/>
      <c r="G51" s="12"/>
      <c r="H51" s="12"/>
      <c r="I51" s="464" t="s">
        <v>16</v>
      </c>
      <c r="J51" s="464"/>
      <c r="K51" s="464"/>
      <c r="L51" s="464"/>
      <c r="M51" s="464"/>
      <c r="N51" s="64"/>
      <c r="O51" s="13"/>
      <c r="P51" s="13"/>
      <c r="Q51" s="13"/>
      <c r="R51" s="13"/>
      <c r="S51" s="75"/>
      <c r="T51" s="75"/>
      <c r="U51" s="7"/>
      <c r="V51" s="7"/>
      <c r="W51" s="14"/>
    </row>
    <row r="52" spans="2:37" ht="12.95" customHeight="1" x14ac:dyDescent="0.2">
      <c r="B52" s="5"/>
      <c r="C52" s="7"/>
      <c r="D52" s="7"/>
      <c r="E52" s="63"/>
      <c r="F52" s="63"/>
      <c r="G52" s="12"/>
      <c r="H52" s="12"/>
      <c r="I52" s="464" t="s">
        <v>188</v>
      </c>
      <c r="J52" s="464"/>
      <c r="K52" s="464"/>
      <c r="L52" s="401"/>
      <c r="M52" s="64"/>
      <c r="N52" s="64"/>
      <c r="O52" s="448"/>
      <c r="P52" s="448"/>
      <c r="Q52" s="13"/>
      <c r="R52" s="13"/>
      <c r="S52" s="450"/>
      <c r="T52" s="450"/>
      <c r="U52" s="7"/>
      <c r="V52" s="7"/>
      <c r="W52" s="14"/>
    </row>
    <row r="53" spans="2:37" ht="12.95" customHeight="1" x14ac:dyDescent="0.2">
      <c r="B53" s="5"/>
      <c r="C53" s="7"/>
      <c r="D53" s="7"/>
      <c r="E53" s="7"/>
      <c r="F53" s="7"/>
      <c r="G53" s="7"/>
      <c r="H53" s="7"/>
      <c r="I53" s="7"/>
      <c r="J53" s="7"/>
      <c r="K53" s="7"/>
      <c r="L53" s="7"/>
      <c r="M53" s="27" t="s">
        <v>8</v>
      </c>
      <c r="N53" s="27"/>
      <c r="O53" s="440">
        <f>O44+O45+O46+O49</f>
        <v>35</v>
      </c>
      <c r="P53" s="440"/>
      <c r="Q53" s="28"/>
      <c r="R53" s="28"/>
      <c r="S53" s="441">
        <f>IF(SUM(S47,S50)&gt;27,27,SUM(S47,S50))</f>
        <v>0</v>
      </c>
      <c r="T53" s="441"/>
      <c r="U53" s="7"/>
      <c r="V53" s="7"/>
      <c r="W53" s="14"/>
    </row>
    <row r="54" spans="2:37" ht="12.95" customHeight="1" thickBot="1" x14ac:dyDescent="0.25">
      <c r="B54" s="5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59"/>
      <c r="N54" s="59"/>
      <c r="O54" s="29"/>
      <c r="P54" s="29"/>
      <c r="Q54" s="29"/>
      <c r="R54" s="29"/>
      <c r="S54" s="29"/>
      <c r="T54" s="29"/>
      <c r="U54" s="29"/>
      <c r="V54" s="7"/>
      <c r="W54" s="14"/>
    </row>
    <row r="55" spans="2:37" ht="12.95" customHeight="1" thickTop="1" x14ac:dyDescent="0.2">
      <c r="B55" s="5"/>
      <c r="C55" s="15"/>
      <c r="D55" s="15"/>
      <c r="E55" s="66"/>
      <c r="F55" s="66"/>
      <c r="G55" s="15"/>
      <c r="H55" s="15"/>
      <c r="I55" s="15"/>
      <c r="J55" s="15"/>
      <c r="K55" s="15"/>
      <c r="L55" s="15"/>
      <c r="M55" s="67"/>
      <c r="N55" s="67"/>
      <c r="O55" s="56"/>
      <c r="P55" s="56"/>
      <c r="Q55" s="56"/>
      <c r="R55" s="56"/>
      <c r="S55" s="28"/>
      <c r="T55" s="28"/>
      <c r="U55" s="7"/>
      <c r="V55" s="7"/>
      <c r="W55" s="14"/>
      <c r="AK55" s="16"/>
    </row>
    <row r="56" spans="2:37" ht="12.95" customHeight="1" x14ac:dyDescent="0.2">
      <c r="B56" s="65"/>
      <c r="C56" s="7"/>
      <c r="D56" s="7"/>
      <c r="E56" s="40" t="s">
        <v>54</v>
      </c>
      <c r="F56" s="40"/>
      <c r="G56" s="40"/>
      <c r="H56" s="40"/>
      <c r="I56" s="40"/>
      <c r="J56" s="40"/>
      <c r="K56" s="40"/>
      <c r="L56" s="40"/>
      <c r="O56" s="440">
        <f>SUM(O19,O23,O31,O37,O53)</f>
        <v>130</v>
      </c>
      <c r="P56" s="440"/>
      <c r="Q56" s="28"/>
      <c r="R56" s="28"/>
      <c r="S56" s="441">
        <f>SUM(S19,S23,S31,S37,S47,S50)</f>
        <v>0</v>
      </c>
      <c r="T56" s="441"/>
      <c r="U56" s="7"/>
      <c r="V56" s="7"/>
      <c r="W56" s="14"/>
      <c r="AK56" s="36"/>
    </row>
    <row r="57" spans="2:37" ht="12.95" customHeight="1" x14ac:dyDescent="0.2">
      <c r="B57" s="65"/>
      <c r="C57" s="7"/>
      <c r="D57" s="7"/>
      <c r="E57" s="19"/>
      <c r="F57" s="19"/>
      <c r="G57" s="19"/>
      <c r="H57" s="19"/>
      <c r="I57" s="19"/>
      <c r="J57" s="19"/>
      <c r="K57" s="19"/>
      <c r="L57" s="19"/>
      <c r="O57" s="447" t="s">
        <v>11</v>
      </c>
      <c r="P57" s="447"/>
      <c r="Q57" s="28"/>
      <c r="R57" s="28"/>
      <c r="S57" s="446" t="s">
        <v>12</v>
      </c>
      <c r="T57" s="446"/>
      <c r="U57" s="7"/>
      <c r="V57" s="7"/>
      <c r="W57" s="14"/>
      <c r="AK57" s="36"/>
    </row>
    <row r="58" spans="2:37" ht="12.95" customHeight="1" x14ac:dyDescent="0.2">
      <c r="B58" s="5"/>
      <c r="C58" s="19" t="s">
        <v>13</v>
      </c>
      <c r="D58" s="19"/>
      <c r="E58" s="7"/>
      <c r="F58" s="7"/>
      <c r="G58" s="7"/>
      <c r="H58" s="7"/>
      <c r="I58" s="7"/>
      <c r="J58" s="7"/>
      <c r="K58" s="7"/>
      <c r="L58" s="7"/>
      <c r="M58" s="7"/>
      <c r="N58" s="7"/>
      <c r="O58" s="13"/>
      <c r="P58" s="13"/>
      <c r="Q58" s="13"/>
      <c r="R58" s="13"/>
      <c r="S58" s="13"/>
      <c r="T58" s="13"/>
      <c r="U58" s="7"/>
      <c r="V58" s="7"/>
      <c r="W58" s="14"/>
      <c r="AK58" s="36"/>
    </row>
    <row r="59" spans="2:37" ht="12.95" customHeight="1" x14ac:dyDescent="0.2">
      <c r="B59" s="5"/>
      <c r="C59" s="45" t="s">
        <v>15</v>
      </c>
      <c r="D59" s="45"/>
      <c r="E59" s="7"/>
      <c r="F59" s="7"/>
      <c r="G59" s="7"/>
      <c r="H59" s="7"/>
      <c r="I59" s="7"/>
      <c r="J59" s="7"/>
      <c r="K59" s="7"/>
      <c r="L59" s="7"/>
      <c r="M59" s="7"/>
      <c r="N59" s="7"/>
      <c r="O59" s="13"/>
      <c r="P59" s="13"/>
      <c r="Q59" s="13"/>
      <c r="R59" s="13"/>
      <c r="S59" s="13"/>
      <c r="T59" s="13"/>
      <c r="U59" s="7"/>
      <c r="V59" s="7"/>
      <c r="W59" s="14"/>
      <c r="AK59" s="16"/>
    </row>
    <row r="60" spans="2:37" ht="12.95" customHeight="1" x14ac:dyDescent="0.2">
      <c r="B60" s="5"/>
      <c r="C60" s="45" t="s">
        <v>14</v>
      </c>
      <c r="D60" s="45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14"/>
      <c r="AK60" s="36"/>
    </row>
    <row r="61" spans="2:37" ht="12.95" customHeight="1" thickBot="1" x14ac:dyDescent="0.25"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70"/>
      <c r="AK61" s="36"/>
    </row>
    <row r="62" spans="2:37" ht="12.95" customHeigh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AK62" s="16"/>
    </row>
    <row r="63" spans="2:37" ht="12.95" customHeight="1" x14ac:dyDescent="0.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AK63" s="36"/>
    </row>
    <row r="64" spans="2:37" ht="12.95" customHeight="1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AK64" s="36"/>
    </row>
    <row r="65" spans="2:37" ht="12.95" customHeight="1" x14ac:dyDescent="0.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AK65" s="16"/>
    </row>
    <row r="66" spans="2:37" ht="12.95" customHeight="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AK66" s="36"/>
    </row>
    <row r="67" spans="2:37" ht="12.95" customHeigh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AK67" s="36"/>
    </row>
    <row r="68" spans="2:37" ht="12.95" customHeight="1" x14ac:dyDescent="0.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AK68" s="16"/>
    </row>
    <row r="69" spans="2:37" ht="12.95" customHeight="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AK69" s="36"/>
    </row>
    <row r="70" spans="2:37" ht="12.95" customHeigh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AK70" s="16"/>
    </row>
    <row r="71" spans="2:37" ht="12.95" customHeigh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2:37" ht="12.95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2:37" ht="12.9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2:37" ht="12.95" customHeigh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2:37" ht="12.95" customHeigh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2:37" ht="12.95" customHeigh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2:37" ht="12.95" customHeigh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71"/>
    </row>
    <row r="78" spans="2:37" ht="12.95" customHeigh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71"/>
    </row>
    <row r="79" spans="2:37" ht="12.95" customHeigh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2:37" ht="12.95" customHeigh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2:56" ht="12.95" customHeigh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2:56" ht="12.95" customHeigh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2:56" ht="12.95" customHeigh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2:56" ht="12.95" customHeigh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2:56" ht="12.95" customHeigh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2:56" ht="12.95" customHeigh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2:56" ht="12.95" customHeigh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16"/>
    </row>
    <row r="88" spans="2:56" ht="12.95" customHeigh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72"/>
    </row>
    <row r="89" spans="2:56" ht="12.95" customHeigh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73"/>
    </row>
    <row r="90" spans="2:56" ht="12.95" customHeigh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73"/>
    </row>
    <row r="91" spans="2:56" ht="12.95" customHeigh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73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2:56" ht="12.95" customHeigh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36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2:56" ht="12.95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36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2:56" ht="12.95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2:56" ht="12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2:56" ht="12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2:56" ht="12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2:56" ht="12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2:56" ht="12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2:56" ht="12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2:56" ht="12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2:56" ht="12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2:56" ht="12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2:56" ht="12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2:56" ht="12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2:56" ht="12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2:56" ht="12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2:56" ht="12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2:56" ht="12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2:56" ht="12.9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2:56" ht="12.9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2:56" ht="12.9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2:56" ht="12.9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2:56" ht="12.9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2:56" ht="12.9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2:56" ht="12.9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2:56" ht="12.9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  <row r="118" spans="2:56" ht="12.9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</row>
    <row r="119" spans="2:56" ht="12.9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</row>
    <row r="120" spans="2:56" ht="12.9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</row>
    <row r="121" spans="2:56" ht="12.9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</row>
    <row r="122" spans="2:56" ht="12.9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2:56" ht="12.9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2:56" ht="12.9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</row>
    <row r="125" spans="2:56" ht="12.9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</row>
    <row r="126" spans="2:56" ht="12.9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</row>
    <row r="127" spans="2:56" ht="12.9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  <row r="128" spans="2:56" ht="12.9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</row>
    <row r="129" spans="2:56" ht="12.9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</row>
    <row r="130" spans="2:56" ht="12.9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</row>
    <row r="131" spans="2:56" ht="12.9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</row>
    <row r="132" spans="2:56" ht="12.9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</row>
    <row r="133" spans="2:56" ht="12.9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</row>
    <row r="134" spans="2:56" ht="12.9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2:56" ht="12.9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</row>
    <row r="136" spans="2:56" ht="12.9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</row>
    <row r="137" spans="2:56" ht="12.9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</row>
    <row r="138" spans="2:56" ht="12.9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</row>
    <row r="139" spans="2:56" ht="12.9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</row>
    <row r="140" spans="2:56" ht="12.9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</row>
    <row r="141" spans="2:56" ht="12.9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</row>
    <row r="142" spans="2:56" ht="12.9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</row>
    <row r="143" spans="2:56" ht="12.9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2:56" ht="12.9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  <row r="145" spans="2:56" ht="12.9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</row>
    <row r="146" spans="2:56" ht="12.9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</row>
    <row r="147" spans="2:56" ht="12.9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</row>
    <row r="148" spans="2:56" ht="12.9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</row>
    <row r="149" spans="2:56" ht="12.9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</row>
    <row r="150" spans="2:56" ht="12.9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</row>
    <row r="151" spans="2:56" ht="12.9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</row>
    <row r="152" spans="2:56" ht="12.9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</row>
    <row r="153" spans="2:56" ht="12.9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</row>
    <row r="154" spans="2:56" ht="12.9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</row>
    <row r="155" spans="2:56" ht="12.9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</row>
    <row r="156" spans="2:56" ht="12.9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</row>
    <row r="157" spans="2:56" ht="12.9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</row>
    <row r="158" spans="2:56" ht="12.9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</row>
    <row r="159" spans="2:56" ht="12.9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</row>
    <row r="160" spans="2:56" ht="12.9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</row>
    <row r="161" spans="2:56" ht="12.9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</row>
    <row r="162" spans="2:56" ht="12.9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</row>
    <row r="163" spans="2:56" ht="12.9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</row>
    <row r="164" spans="2:56" ht="12.9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</row>
    <row r="165" spans="2:56" ht="12.9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</row>
    <row r="166" spans="2:56" ht="12.9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2:56" ht="12.9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2:56" ht="12.9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2:56" ht="12.9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  <row r="170" spans="2:56" ht="12.9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</row>
    <row r="171" spans="2:56" ht="12.9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</row>
    <row r="172" spans="2:56" ht="12.9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</row>
    <row r="173" spans="2:56" ht="12.9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</row>
    <row r="174" spans="2:56" ht="12.9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</row>
    <row r="175" spans="2:56" ht="12.9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</row>
    <row r="176" spans="2:56" ht="12.9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</row>
    <row r="177" spans="2:56" ht="12.9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</row>
    <row r="178" spans="2:56" ht="12.9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</row>
    <row r="179" spans="2:56" ht="12.9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</row>
    <row r="180" spans="2:56" ht="12.9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</row>
    <row r="181" spans="2:56" ht="12.9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</row>
    <row r="182" spans="2:56" ht="12.9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</row>
    <row r="183" spans="2:56" ht="12.9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</row>
    <row r="184" spans="2:56" ht="12.9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</row>
    <row r="185" spans="2:56" ht="12.9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</row>
    <row r="186" spans="2:56" ht="12.9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</row>
    <row r="187" spans="2:56" ht="12.9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</row>
    <row r="188" spans="2:56" ht="12.9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</row>
    <row r="189" spans="2:56" ht="12.9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</row>
    <row r="190" spans="2:56" ht="12.9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</row>
    <row r="191" spans="2:56" ht="12.9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</row>
    <row r="192" spans="2:56" ht="12.9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</row>
    <row r="193" spans="2:56" ht="12.9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</row>
    <row r="194" spans="2:56" ht="12.9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</row>
    <row r="195" spans="2:56" ht="12.9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</row>
    <row r="196" spans="2:56" ht="12.9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</row>
    <row r="197" spans="2:56" ht="12.9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</row>
    <row r="198" spans="2:56" ht="12.9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</row>
    <row r="199" spans="2:56" ht="12.9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</row>
    <row r="200" spans="2:56" ht="12.9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</row>
    <row r="201" spans="2:56" ht="12.9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</row>
    <row r="202" spans="2:56" ht="12.9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</row>
    <row r="203" spans="2:56" ht="12.9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</row>
    <row r="204" spans="2:56" ht="12.9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</row>
    <row r="205" spans="2:56" ht="12.9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</row>
    <row r="206" spans="2:56" ht="12.9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</row>
    <row r="207" spans="2:56" ht="12.9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</row>
    <row r="208" spans="2:56" ht="12.9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</row>
    <row r="209" spans="2:56" ht="12.9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</row>
    <row r="210" spans="2:56" ht="12.9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</row>
    <row r="211" spans="2:56" ht="12.9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</row>
    <row r="212" spans="2:56" ht="12.9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</row>
    <row r="213" spans="2:56" ht="12.9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</row>
    <row r="214" spans="2:56" ht="12.9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</row>
    <row r="215" spans="2:56" ht="12.9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</row>
    <row r="216" spans="2:56" ht="12.9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</row>
    <row r="217" spans="2:56" ht="12.9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</row>
    <row r="218" spans="2:56" ht="12.9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</row>
    <row r="219" spans="2:56" ht="12.9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</row>
    <row r="220" spans="2:56" ht="12.9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</row>
    <row r="221" spans="2:56" ht="12.9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</row>
    <row r="222" spans="2:56" ht="12.9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</row>
    <row r="223" spans="2:56" ht="12.9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</row>
    <row r="224" spans="2:56" ht="12.9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</row>
    <row r="225" spans="2:56" ht="12.9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</row>
    <row r="226" spans="2:56" ht="12.9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</row>
    <row r="227" spans="2:56" ht="12.9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</row>
    <row r="228" spans="2:56" ht="12.9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</row>
    <row r="229" spans="2:56" ht="12.9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</row>
    <row r="230" spans="2:56" ht="12.9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</row>
    <row r="231" spans="2:56" ht="12.9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</row>
    <row r="232" spans="2:56" ht="12.9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</row>
    <row r="233" spans="2:56" ht="12.9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</row>
    <row r="234" spans="2:56" ht="12.9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</row>
    <row r="235" spans="2:56" ht="12.9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</row>
    <row r="236" spans="2:56" ht="12.9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</row>
    <row r="237" spans="2:56" ht="12.9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</row>
    <row r="238" spans="2:56" ht="12.9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</row>
    <row r="239" spans="2:56" ht="12.9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</row>
    <row r="240" spans="2:56" ht="12.9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</row>
    <row r="241" spans="2:56" ht="12.9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</row>
    <row r="242" spans="2:56" ht="12.9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</row>
    <row r="243" spans="2:56" ht="12.9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</row>
    <row r="244" spans="2:56" ht="12.9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</row>
    <row r="245" spans="2:56" ht="12.9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</row>
    <row r="246" spans="2:56" ht="12.9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</row>
    <row r="247" spans="2:56" ht="12.9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</row>
    <row r="248" spans="2:56" ht="12.9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</row>
    <row r="249" spans="2:56" ht="12.9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</row>
    <row r="250" spans="2:56" ht="12.9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</row>
    <row r="251" spans="2:56" ht="12.9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</row>
    <row r="252" spans="2:56" ht="12.9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</row>
    <row r="253" spans="2:56" ht="12.9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</row>
    <row r="254" spans="2:56" ht="12.9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</row>
    <row r="255" spans="2:56" ht="12.9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</row>
    <row r="256" spans="2:56" ht="12.9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</row>
    <row r="257" spans="2:56" ht="12.9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</row>
    <row r="258" spans="2:56" ht="12.9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</row>
    <row r="259" spans="2:56" ht="12.9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</row>
    <row r="260" spans="2:56" ht="12.9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</row>
    <row r="261" spans="2:56" ht="12.9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</row>
    <row r="262" spans="2:56" ht="12.9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</row>
    <row r="263" spans="2:56" ht="12.9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</row>
    <row r="264" spans="2:56" ht="12.9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</row>
    <row r="265" spans="2:56" ht="12.9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</row>
    <row r="266" spans="2:56" ht="12.9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</row>
    <row r="267" spans="2:56" ht="12.9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</row>
    <row r="268" spans="2:56" ht="12.9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</row>
    <row r="269" spans="2:56" ht="12.9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</row>
    <row r="270" spans="2:56" ht="12.9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</row>
    <row r="271" spans="2:56" ht="12.9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</row>
    <row r="272" spans="2:56" ht="12.9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</row>
    <row r="273" spans="2:56" ht="12.9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</row>
    <row r="274" spans="2:56" ht="12.9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</row>
    <row r="275" spans="2:56" ht="12.9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</row>
    <row r="276" spans="2:56" ht="12.9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</row>
    <row r="277" spans="2:56" ht="12.9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</row>
    <row r="278" spans="2:56" ht="12.9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</row>
    <row r="279" spans="2:56" ht="12.9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</row>
    <row r="280" spans="2:56" ht="12.9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</row>
    <row r="281" spans="2:56" ht="12.9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</row>
    <row r="282" spans="2:56" ht="12.9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</row>
    <row r="283" spans="2:56" ht="12.9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</row>
    <row r="284" spans="2:56" ht="12.9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</row>
    <row r="285" spans="2:56" ht="12.9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</row>
    <row r="286" spans="2:56" ht="12.9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</row>
    <row r="287" spans="2:56" ht="12.9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</row>
    <row r="288" spans="2:56" ht="12.9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</row>
    <row r="289" spans="2:56" ht="12.9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</row>
    <row r="290" spans="2:56" ht="12.9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</row>
    <row r="291" spans="2:56" ht="12.9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</row>
    <row r="292" spans="2:56" ht="12.9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</row>
    <row r="293" spans="2:56" ht="12.9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</row>
    <row r="294" spans="2:56" ht="12.9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</row>
    <row r="295" spans="2:56" ht="12.9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</row>
    <row r="296" spans="2:56" ht="12.9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</row>
    <row r="297" spans="2:56" ht="12.9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</row>
    <row r="298" spans="2:56" ht="12.9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</row>
    <row r="299" spans="2:56" ht="12.9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</row>
    <row r="300" spans="2:56" ht="12.9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</row>
    <row r="301" spans="2:56" ht="12.9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</row>
    <row r="302" spans="2:56" ht="12.9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</row>
    <row r="303" spans="2:56" ht="12.9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</row>
    <row r="304" spans="2:56" ht="12.9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</row>
    <row r="305" spans="2:56" ht="12.9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</row>
    <row r="306" spans="2:56" ht="12.9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</row>
    <row r="307" spans="2:56" ht="12.9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</row>
    <row r="308" spans="2:56" ht="12.9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</row>
    <row r="309" spans="2:56" ht="12.9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</row>
    <row r="310" spans="2:56" ht="12.9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</row>
    <row r="311" spans="2:56" ht="12.9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</row>
    <row r="312" spans="2:56" ht="12.9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</row>
    <row r="313" spans="2:56" ht="12.9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</row>
    <row r="314" spans="2:56" ht="12.9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</row>
    <row r="315" spans="2:56" ht="12.9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</row>
    <row r="316" spans="2:56" ht="12.9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</row>
    <row r="317" spans="2:56" ht="12.9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</row>
    <row r="318" spans="2:56" ht="12.9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</row>
    <row r="319" spans="2:56" ht="12.9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</row>
    <row r="320" spans="2:56" ht="12.9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</row>
    <row r="321" spans="2:56" ht="12.9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</row>
    <row r="322" spans="2:56" ht="12.9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</row>
    <row r="323" spans="2:56" ht="12.9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</row>
    <row r="324" spans="2:56" ht="12.9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</row>
    <row r="325" spans="2:56" ht="12.9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</row>
    <row r="326" spans="2:56" ht="12.9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</row>
    <row r="327" spans="2:56" ht="12.9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</row>
    <row r="328" spans="2:56" ht="12.9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</row>
    <row r="329" spans="2:56" ht="12.9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</row>
    <row r="330" spans="2:56" ht="12.9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</row>
    <row r="331" spans="2:56" ht="12.9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</row>
    <row r="332" spans="2:56" ht="12.9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2:56" ht="12.9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2:56" ht="12.9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2:56" ht="12.9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</sheetData>
  <sheetProtection algorithmName="SHA-512" hashValue="lz+5noMbYq6xFu0+feDA2cRf7HqMqXZ9wTurCjC6KnzRXHnC2f/E6co1WJPBkSsCzB5/cTUczcA2Th9QW8eLmg==" saltValue="YfJHjVzD+A8YqcVMWBNuCw==" spinCount="100000" sheet="1" selectLockedCells="1"/>
  <mergeCells count="62">
    <mergeCell ref="I50:L50"/>
    <mergeCell ref="I51:M51"/>
    <mergeCell ref="I52:K52"/>
    <mergeCell ref="G30:J30"/>
    <mergeCell ref="I44:M44"/>
    <mergeCell ref="I45:M45"/>
    <mergeCell ref="I46:K46"/>
    <mergeCell ref="G36:M36"/>
    <mergeCell ref="O30:P30"/>
    <mergeCell ref="O31:P31"/>
    <mergeCell ref="O36:P36"/>
    <mergeCell ref="O37:P37"/>
    <mergeCell ref="H6:I6"/>
    <mergeCell ref="H7:I7"/>
    <mergeCell ref="G18:J18"/>
    <mergeCell ref="O16:P16"/>
    <mergeCell ref="O17:P17"/>
    <mergeCell ref="O18:P18"/>
    <mergeCell ref="F8:K8"/>
    <mergeCell ref="H9:I9"/>
    <mergeCell ref="G16:I16"/>
    <mergeCell ref="G17:K17"/>
    <mergeCell ref="G29:J29"/>
    <mergeCell ref="G19:J19"/>
    <mergeCell ref="S36:T36"/>
    <mergeCell ref="S37:T37"/>
    <mergeCell ref="S18:T18"/>
    <mergeCell ref="S56:T56"/>
    <mergeCell ref="S45:T45"/>
    <mergeCell ref="S46:T46"/>
    <mergeCell ref="S47:T47"/>
    <mergeCell ref="S49:T49"/>
    <mergeCell ref="S30:T30"/>
    <mergeCell ref="S31:T31"/>
    <mergeCell ref="S53:T53"/>
    <mergeCell ref="S57:T57"/>
    <mergeCell ref="O56:P56"/>
    <mergeCell ref="O57:P57"/>
    <mergeCell ref="O52:P52"/>
    <mergeCell ref="O44:P44"/>
    <mergeCell ref="O53:P53"/>
    <mergeCell ref="S50:T50"/>
    <mergeCell ref="S52:T52"/>
    <mergeCell ref="S44:T44"/>
    <mergeCell ref="O45:P45"/>
    <mergeCell ref="O46:P46"/>
    <mergeCell ref="O49:P49"/>
    <mergeCell ref="O19:P19"/>
    <mergeCell ref="S19:T19"/>
    <mergeCell ref="O29:P29"/>
    <mergeCell ref="O23:P23"/>
    <mergeCell ref="S23:T23"/>
    <mergeCell ref="S29:T29"/>
    <mergeCell ref="S17:T17"/>
    <mergeCell ref="H4:O4"/>
    <mergeCell ref="H5:P5"/>
    <mergeCell ref="C6:F6"/>
    <mergeCell ref="Q4:W5"/>
    <mergeCell ref="Q6:W7"/>
    <mergeCell ref="E10:S11"/>
    <mergeCell ref="C4:G4"/>
    <mergeCell ref="S16:T16"/>
  </mergeCells>
  <phoneticPr fontId="4" type="noConversion"/>
  <conditionalFormatting sqref="S56:S57">
    <cfRule type="expression" dxfId="16" priority="25" stopIfTrue="1">
      <formula>ISERROR($S$56)</formula>
    </cfRule>
  </conditionalFormatting>
  <conditionalFormatting sqref="S53">
    <cfRule type="expression" dxfId="15" priority="26" stopIfTrue="1">
      <formula>ISERROR($S$53)</formula>
    </cfRule>
  </conditionalFormatting>
  <conditionalFormatting sqref="S46 S44 S48:T48 S49">
    <cfRule type="containsErrors" dxfId="14" priority="22" stopIfTrue="1">
      <formula>ISERROR(S44)</formula>
    </cfRule>
    <cfRule type="cellIs" dxfId="13" priority="24" stopIfTrue="1" operator="equal">
      <formula>0</formula>
    </cfRule>
  </conditionalFormatting>
  <conditionalFormatting sqref="S51:T51 S30 S16:S18 S52">
    <cfRule type="cellIs" dxfId="12" priority="23" stopIfTrue="1" operator="equal">
      <formula>0</formula>
    </cfRule>
  </conditionalFormatting>
  <conditionalFormatting sqref="S37">
    <cfRule type="expression" dxfId="11" priority="28" stopIfTrue="1">
      <formula>ISERROR($S$45)</formula>
    </cfRule>
  </conditionalFormatting>
  <conditionalFormatting sqref="S47">
    <cfRule type="expression" dxfId="10" priority="9" stopIfTrue="1">
      <formula>ISERROR($S$45)</formula>
    </cfRule>
  </conditionalFormatting>
  <conditionalFormatting sqref="S50">
    <cfRule type="expression" dxfId="9" priority="8" stopIfTrue="1">
      <formula>ISERROR($S$45)</formula>
    </cfRule>
  </conditionalFormatting>
  <conditionalFormatting sqref="S45">
    <cfRule type="containsErrors" dxfId="8" priority="6" stopIfTrue="1">
      <formula>ISERROR(S45)</formula>
    </cfRule>
    <cfRule type="cellIs" dxfId="7" priority="7" stopIfTrue="1" operator="equal">
      <formula>0</formula>
    </cfRule>
  </conditionalFormatting>
  <conditionalFormatting sqref="S36">
    <cfRule type="containsErrors" dxfId="6" priority="4" stopIfTrue="1">
      <formula>ISERROR(S36)</formula>
    </cfRule>
    <cfRule type="cellIs" dxfId="5" priority="5" stopIfTrue="1" operator="equal">
      <formula>0</formula>
    </cfRule>
  </conditionalFormatting>
  <conditionalFormatting sqref="O29">
    <cfRule type="cellIs" dxfId="4" priority="2" stopIfTrue="1" operator="equal">
      <formula>0</formula>
    </cfRule>
  </conditionalFormatting>
  <conditionalFormatting sqref="S29">
    <cfRule type="cellIs" dxfId="3" priority="1" stopIfTrue="1" operator="equal">
      <formula>0</formula>
    </cfRule>
  </conditionalFormatting>
  <hyperlinks>
    <hyperlink ref="G16:I16" location="'TRAFFIC VOLUME &amp; ACCIDENTS'!A1" display="Traffic Volume" xr:uid="{00000000-0004-0000-0000-000000000000}"/>
    <hyperlink ref="G17:K17" location="'TRAFFIC VOLUME &amp; ACCIDENTS'!A1" display="Traffic Accidents" xr:uid="{00000000-0004-0000-0000-000001000000}"/>
    <hyperlink ref="G18" location="'DETOUR AND F&amp;G'!A1" display="Detour Length" xr:uid="{00000000-0004-0000-0000-000002000000}"/>
    <hyperlink ref="G30" location="Structure!A1" display="Collapse" xr:uid="{00000000-0004-0000-0000-000003000000}"/>
    <hyperlink ref="G36:M36" location="Width!L12" display="Roadway Width" xr:uid="{00000000-0004-0000-0000-000004000000}"/>
    <hyperlink ref="I44" location="'Drainage Condition'!A1" display="Flow / Capacity Analysis" xr:uid="{00000000-0004-0000-0000-000005000000}"/>
    <hyperlink ref="I46" location="'Drainage Condition'!A1" display="Plugged " xr:uid="{00000000-0004-0000-0000-000006000000}"/>
    <hyperlink ref="I50" location="'Drainage Condition'!A1" display="NO SAFTY BARS" xr:uid="{00000000-0004-0000-0000-000007000000}"/>
    <hyperlink ref="I51" location="'Drainage Condition'!A1" display="NO END TREATMENTS" xr:uid="{00000000-0004-0000-0000-000008000000}"/>
    <hyperlink ref="I52" location="'Drainage Condition'!A1" display="Guardrail" xr:uid="{00000000-0004-0000-0000-000009000000}"/>
    <hyperlink ref="G29:J29" location="Structure!F7" display="Visual Rating" xr:uid="{00000000-0004-0000-0000-00000A000000}"/>
    <hyperlink ref="C6:F6" location="'TRAFFIC VOLUME &amp; ACCIDENTS'!A1" display="PROJECT LENGTH" xr:uid="{00000000-0004-0000-0000-00000B000000}"/>
    <hyperlink ref="G18:J18" location="DETOUR!F11" display="Detour Length" xr:uid="{00000000-0004-0000-0000-00000C000000}"/>
    <hyperlink ref="I45:M45" location="'Drainage Condition'!D24" display="Embankment Erosion" xr:uid="{00000000-0004-0000-0000-00000D000000}"/>
    <hyperlink ref="I50:L50" location="'Drainage Condition'!D49" display="NO SAFTY BARS" xr:uid="{00000000-0004-0000-0000-00000E000000}"/>
    <hyperlink ref="I51:M51" location="'Drainage Condition'!D50" display="NO END TREATMENTS" xr:uid="{00000000-0004-0000-0000-00000F000000}"/>
    <hyperlink ref="I52:K52" location="'Drainage Condition'!D51" display="Guardrail" xr:uid="{00000000-0004-0000-0000-000010000000}"/>
    <hyperlink ref="I46:K46" location="'Drainage Condition'!D38" display="Plugged " xr:uid="{00000000-0004-0000-0000-000011000000}"/>
    <hyperlink ref="I44:M44" location="'Drainage Condition'!I11" display="Flow / Capacity Analysis" xr:uid="{00000000-0004-0000-0000-000012000000}"/>
  </hyperlinks>
  <pageMargins left="0.42" right="0.39" top="0.5" bottom="0.4" header="0.3" footer="0.25"/>
  <pageSetup orientation="portrait" r:id="rId1"/>
  <headerFooter alignWithMargins="0">
    <oddFooter xml:space="preserve">&amp;L&amp;8&amp;F&amp;C&amp;6
</oddFooter>
  </headerFooter>
  <rowBreaks count="1" manualBreakCount="1">
    <brk id="61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3:L65"/>
  <sheetViews>
    <sheetView showGridLines="0" zoomScaleNormal="100" workbookViewId="0">
      <selection activeCell="F17" sqref="F17"/>
    </sheetView>
  </sheetViews>
  <sheetFormatPr defaultRowHeight="12.75" x14ac:dyDescent="0.2"/>
  <cols>
    <col min="1" max="1" width="2.5703125" style="77" customWidth="1"/>
    <col min="2" max="12" width="9.28515625" style="77" customWidth="1"/>
    <col min="13" max="16384" width="9.140625" style="77"/>
  </cols>
  <sheetData>
    <row r="3" spans="2:12" ht="13.5" thickBot="1" x14ac:dyDescent="0.25"/>
    <row r="4" spans="2:12" ht="13.5" thickTop="1" x14ac:dyDescent="0.2">
      <c r="B4" s="158"/>
      <c r="C4" s="159"/>
      <c r="D4" s="159"/>
      <c r="E4" s="159"/>
      <c r="F4" s="159"/>
      <c r="G4" s="159"/>
      <c r="H4" s="159"/>
      <c r="I4" s="159"/>
      <c r="J4" s="159"/>
      <c r="K4" s="159"/>
      <c r="L4" s="162"/>
    </row>
    <row r="5" spans="2:12" ht="12.75" customHeight="1" x14ac:dyDescent="0.2">
      <c r="B5" s="160"/>
      <c r="C5" s="78"/>
      <c r="D5" s="471" t="s">
        <v>25</v>
      </c>
      <c r="E5" s="471"/>
      <c r="F5" s="471"/>
      <c r="G5" s="471"/>
      <c r="H5" s="471"/>
      <c r="I5" s="79"/>
      <c r="J5" s="79"/>
      <c r="K5" s="81"/>
      <c r="L5" s="163"/>
    </row>
    <row r="6" spans="2:12" ht="12.75" customHeight="1" x14ac:dyDescent="0.2">
      <c r="B6" s="160"/>
      <c r="C6" s="78"/>
      <c r="D6" s="471"/>
      <c r="E6" s="471"/>
      <c r="F6" s="471"/>
      <c r="G6" s="471"/>
      <c r="H6" s="471"/>
      <c r="I6" s="81"/>
      <c r="J6" s="81"/>
      <c r="K6" s="81"/>
      <c r="L6" s="163"/>
    </row>
    <row r="7" spans="2:12" ht="15.75" x14ac:dyDescent="0.2">
      <c r="B7" s="160"/>
      <c r="C7" s="82"/>
      <c r="D7" s="82"/>
      <c r="E7" s="83"/>
      <c r="F7" s="81"/>
      <c r="G7" s="81"/>
      <c r="H7" s="81"/>
      <c r="I7" s="81"/>
      <c r="J7" s="81"/>
      <c r="K7" s="81"/>
      <c r="L7" s="163"/>
    </row>
    <row r="8" spans="2:12" x14ac:dyDescent="0.2">
      <c r="B8" s="160"/>
      <c r="C8" s="84" t="s">
        <v>26</v>
      </c>
      <c r="D8" s="388"/>
      <c r="E8" s="85"/>
      <c r="F8" s="81"/>
      <c r="G8" s="472" t="s">
        <v>27</v>
      </c>
      <c r="H8" s="472"/>
      <c r="I8" s="477" t="s">
        <v>189</v>
      </c>
      <c r="J8" s="477"/>
      <c r="K8" s="477"/>
      <c r="L8" s="163"/>
    </row>
    <row r="9" spans="2:12" x14ac:dyDescent="0.2">
      <c r="B9" s="160"/>
      <c r="C9" s="81"/>
      <c r="D9" s="120"/>
      <c r="E9" s="86"/>
      <c r="F9" s="81"/>
      <c r="G9" s="81"/>
      <c r="H9" s="81"/>
      <c r="I9" s="477"/>
      <c r="J9" s="477"/>
      <c r="K9" s="477"/>
      <c r="L9" s="164"/>
    </row>
    <row r="10" spans="2:12" x14ac:dyDescent="0.2">
      <c r="B10" s="160"/>
      <c r="C10" s="87" t="s">
        <v>28</v>
      </c>
      <c r="D10" s="88"/>
      <c r="E10" s="89"/>
      <c r="F10" s="81"/>
      <c r="G10" s="81"/>
      <c r="H10" s="87" t="s">
        <v>29</v>
      </c>
      <c r="I10" s="300"/>
      <c r="J10" s="321" t="s">
        <v>186</v>
      </c>
      <c r="K10" s="318"/>
      <c r="L10" s="319"/>
    </row>
    <row r="11" spans="2:12" x14ac:dyDescent="0.2">
      <c r="B11" s="160"/>
      <c r="C11" s="87" t="s">
        <v>30</v>
      </c>
      <c r="D11" s="300"/>
      <c r="E11" s="79"/>
      <c r="F11" s="81"/>
      <c r="G11" s="81"/>
      <c r="H11" s="87" t="s">
        <v>31</v>
      </c>
      <c r="I11" s="88"/>
      <c r="J11" s="321" t="s">
        <v>163</v>
      </c>
      <c r="K11" s="318"/>
      <c r="L11" s="320"/>
    </row>
    <row r="12" spans="2:12" x14ac:dyDescent="0.2">
      <c r="B12" s="315"/>
      <c r="C12" s="316" t="s">
        <v>32</v>
      </c>
      <c r="D12" s="88"/>
      <c r="E12" s="317" t="s">
        <v>33</v>
      </c>
      <c r="F12" s="81"/>
      <c r="G12" s="81"/>
      <c r="H12" s="87" t="s">
        <v>34</v>
      </c>
      <c r="I12" s="88"/>
      <c r="J12" s="321" t="s">
        <v>164</v>
      </c>
      <c r="K12" s="318"/>
      <c r="L12" s="320"/>
    </row>
    <row r="13" spans="2:12" ht="15" x14ac:dyDescent="0.2">
      <c r="B13" s="160"/>
      <c r="C13" s="167" t="s">
        <v>7</v>
      </c>
      <c r="D13" s="168">
        <f>E23</f>
        <v>0</v>
      </c>
      <c r="E13" s="81"/>
      <c r="F13" s="81"/>
      <c r="G13" s="81"/>
      <c r="H13" s="167" t="s">
        <v>7</v>
      </c>
      <c r="I13" s="168">
        <f>IF(SUM(I10:I12)&gt;5,5,SUM(I10:I12))</f>
        <v>0</v>
      </c>
      <c r="J13" s="81"/>
      <c r="K13" s="81"/>
      <c r="L13" s="165"/>
    </row>
    <row r="14" spans="2:12" x14ac:dyDescent="0.2">
      <c r="B14" s="160"/>
      <c r="C14" s="81"/>
      <c r="D14" s="81"/>
      <c r="E14" s="81"/>
      <c r="F14" s="81"/>
      <c r="G14" s="81"/>
      <c r="H14" s="81"/>
      <c r="I14" s="81"/>
      <c r="J14" s="81"/>
      <c r="K14" s="81"/>
      <c r="L14" s="165"/>
    </row>
    <row r="15" spans="2:12" x14ac:dyDescent="0.2">
      <c r="B15" s="160"/>
      <c r="C15" s="81"/>
      <c r="D15" s="81"/>
      <c r="E15" s="81"/>
      <c r="F15" s="81"/>
      <c r="G15" s="81"/>
      <c r="H15" s="81"/>
      <c r="I15" s="81"/>
      <c r="J15" s="81"/>
      <c r="K15" s="81"/>
      <c r="L15" s="165"/>
    </row>
    <row r="16" spans="2:12" x14ac:dyDescent="0.2">
      <c r="B16" s="160"/>
      <c r="C16" s="81"/>
      <c r="D16" s="81"/>
      <c r="E16" s="81"/>
      <c r="F16" s="81"/>
      <c r="G16" s="81"/>
      <c r="H16" s="81"/>
      <c r="I16" s="81"/>
      <c r="J16" s="81"/>
      <c r="K16" s="81"/>
      <c r="L16" s="165"/>
    </row>
    <row r="17" spans="2:12" x14ac:dyDescent="0.2">
      <c r="B17" s="160"/>
      <c r="C17" s="324" t="s">
        <v>176</v>
      </c>
      <c r="D17" s="23"/>
      <c r="E17" s="157"/>
      <c r="F17" s="330"/>
      <c r="G17" s="329" t="s">
        <v>179</v>
      </c>
      <c r="H17" s="81"/>
      <c r="I17" s="81"/>
      <c r="J17" s="81"/>
      <c r="K17" s="81"/>
      <c r="L17" s="165"/>
    </row>
    <row r="18" spans="2:12" x14ac:dyDescent="0.2">
      <c r="B18" s="160"/>
      <c r="C18" s="324"/>
      <c r="D18" s="23"/>
      <c r="E18" s="157"/>
      <c r="F18" s="331"/>
      <c r="G18" s="50"/>
      <c r="H18" s="81"/>
      <c r="I18" s="81"/>
      <c r="J18" s="81"/>
      <c r="K18" s="81"/>
      <c r="L18" s="165"/>
    </row>
    <row r="19" spans="2:12" ht="13.5" thickBot="1" x14ac:dyDescent="0.25">
      <c r="B19" s="161"/>
      <c r="C19" s="325"/>
      <c r="D19" s="326"/>
      <c r="E19" s="327"/>
      <c r="F19" s="389"/>
      <c r="G19" s="328"/>
      <c r="H19" s="81"/>
      <c r="I19" s="81"/>
      <c r="J19" s="81"/>
      <c r="K19" s="81"/>
      <c r="L19" s="166"/>
    </row>
    <row r="20" spans="2:12" ht="13.5" thickTop="1" x14ac:dyDescent="0.2">
      <c r="B20" s="332"/>
      <c r="C20" s="333"/>
      <c r="D20" s="333"/>
      <c r="E20" s="333"/>
      <c r="F20" s="333"/>
      <c r="G20" s="333"/>
      <c r="H20" s="333"/>
      <c r="I20" s="333"/>
      <c r="J20" s="333"/>
      <c r="K20" s="333"/>
      <c r="L20" s="334"/>
    </row>
    <row r="21" spans="2:12" ht="20.25" x14ac:dyDescent="0.3">
      <c r="B21" s="335"/>
      <c r="C21" s="336"/>
      <c r="D21" s="473" t="s">
        <v>35</v>
      </c>
      <c r="E21" s="473"/>
      <c r="F21" s="473"/>
      <c r="G21" s="473"/>
      <c r="H21" s="336"/>
      <c r="I21" s="336"/>
      <c r="J21" s="336"/>
      <c r="K21" s="336"/>
      <c r="L21" s="337"/>
    </row>
    <row r="22" spans="2:12" ht="13.5" thickBot="1" x14ac:dyDescent="0.25">
      <c r="B22" s="335"/>
      <c r="C22" s="336"/>
      <c r="D22" s="336"/>
      <c r="E22" s="336"/>
      <c r="F22" s="336"/>
      <c r="G22" s="336"/>
      <c r="H22" s="336"/>
      <c r="I22" s="336"/>
      <c r="J22" s="336"/>
      <c r="K22" s="336"/>
      <c r="L22" s="337"/>
    </row>
    <row r="23" spans="2:12" ht="12.75" customHeight="1" thickBot="1" x14ac:dyDescent="0.25">
      <c r="B23" s="474" t="s">
        <v>80</v>
      </c>
      <c r="C23" s="475"/>
      <c r="D23" s="476"/>
      <c r="E23" s="338">
        <f>IF(D10&gt;D11*10,C28,D28)</f>
        <v>0</v>
      </c>
      <c r="F23" s="336"/>
      <c r="G23" s="339"/>
      <c r="H23" s="340"/>
      <c r="I23" s="340"/>
      <c r="J23" s="340"/>
      <c r="K23" s="340"/>
      <c r="L23" s="341"/>
    </row>
    <row r="24" spans="2:12" x14ac:dyDescent="0.2">
      <c r="B24" s="342"/>
      <c r="C24" s="343"/>
      <c r="D24" s="343"/>
      <c r="E24" s="343"/>
      <c r="F24" s="343"/>
      <c r="G24" s="340"/>
      <c r="H24" s="340"/>
      <c r="I24" s="340"/>
      <c r="J24" s="340"/>
      <c r="K24" s="340"/>
      <c r="L24" s="341"/>
    </row>
    <row r="25" spans="2:12" x14ac:dyDescent="0.2">
      <c r="B25" s="344"/>
      <c r="C25" s="345"/>
      <c r="D25" s="345"/>
      <c r="E25" s="346"/>
      <c r="F25" s="343"/>
      <c r="G25" s="340"/>
      <c r="H25" s="340"/>
      <c r="I25" s="340"/>
      <c r="J25" s="340"/>
      <c r="K25" s="340"/>
      <c r="L25" s="341"/>
    </row>
    <row r="26" spans="2:12" x14ac:dyDescent="0.2">
      <c r="B26" s="342"/>
      <c r="C26" s="343"/>
      <c r="D26" s="343"/>
      <c r="E26" s="343"/>
      <c r="F26" s="343"/>
      <c r="G26" s="343"/>
      <c r="H26" s="343"/>
      <c r="I26" s="343"/>
      <c r="J26" s="343"/>
      <c r="K26" s="343"/>
      <c r="L26" s="347"/>
    </row>
    <row r="27" spans="2:12" ht="13.5" thickBot="1" x14ac:dyDescent="0.25">
      <c r="B27" s="344"/>
      <c r="C27" s="348" t="s">
        <v>38</v>
      </c>
      <c r="D27" s="348" t="s">
        <v>162</v>
      </c>
      <c r="E27" s="349"/>
      <c r="F27" s="349"/>
      <c r="G27" s="349"/>
      <c r="H27" s="349"/>
      <c r="I27" s="349"/>
      <c r="J27" s="349"/>
      <c r="K27" s="349"/>
      <c r="L27" s="347"/>
    </row>
    <row r="28" spans="2:12" x14ac:dyDescent="0.2">
      <c r="B28" s="342"/>
      <c r="C28" s="350">
        <f>IF(D10&lt;50,0,C29)</f>
        <v>0</v>
      </c>
      <c r="D28" s="350">
        <f>IF(D11&lt;5,0,D29)</f>
        <v>0</v>
      </c>
      <c r="E28" s="343"/>
      <c r="F28" s="351"/>
      <c r="G28" s="352"/>
      <c r="H28" s="353" t="s">
        <v>165</v>
      </c>
      <c r="I28" s="352"/>
      <c r="J28" s="354"/>
      <c r="K28" s="343"/>
      <c r="L28" s="347"/>
    </row>
    <row r="29" spans="2:12" x14ac:dyDescent="0.2">
      <c r="B29" s="342"/>
      <c r="C29" s="355">
        <f>IF(D10&lt;101,2,C30)</f>
        <v>2</v>
      </c>
      <c r="D29" s="355">
        <f>IF(D11&lt;11,2,D30)</f>
        <v>2</v>
      </c>
      <c r="E29" s="343"/>
      <c r="F29" s="356"/>
      <c r="G29" s="357"/>
      <c r="H29" s="357"/>
      <c r="I29" s="357"/>
      <c r="J29" s="358"/>
      <c r="K29" s="343"/>
      <c r="L29" s="347"/>
    </row>
    <row r="30" spans="2:12" x14ac:dyDescent="0.2">
      <c r="B30" s="342"/>
      <c r="C30" s="355">
        <f>IF(D10&lt;251,4,C31)</f>
        <v>4</v>
      </c>
      <c r="D30" s="355">
        <f>IF(D11&lt;26,4,D31)</f>
        <v>4</v>
      </c>
      <c r="E30" s="343"/>
      <c r="F30" s="356"/>
      <c r="G30" s="359"/>
      <c r="H30" s="360" t="s">
        <v>166</v>
      </c>
      <c r="I30" s="357"/>
      <c r="J30" s="361" t="s">
        <v>37</v>
      </c>
      <c r="K30" s="343"/>
      <c r="L30" s="347"/>
    </row>
    <row r="31" spans="2:12" x14ac:dyDescent="0.2">
      <c r="B31" s="342"/>
      <c r="C31" s="355">
        <f>IF(D10&lt;501,6,C32)</f>
        <v>6</v>
      </c>
      <c r="D31" s="355">
        <f>IF(D11&lt;51,6,D32)</f>
        <v>6</v>
      </c>
      <c r="E31" s="343"/>
      <c r="F31" s="362" t="s">
        <v>38</v>
      </c>
      <c r="G31" s="357"/>
      <c r="H31" s="363" t="s">
        <v>38</v>
      </c>
      <c r="I31" s="357"/>
      <c r="J31" s="364" t="s">
        <v>39</v>
      </c>
      <c r="K31" s="343"/>
      <c r="L31" s="347"/>
    </row>
    <row r="32" spans="2:12" x14ac:dyDescent="0.2">
      <c r="B32" s="342"/>
      <c r="C32" s="355">
        <f>IF(D10&lt;751,8,C33)</f>
        <v>8</v>
      </c>
      <c r="D32" s="355">
        <f>IF(D11&lt;76,8,D33)</f>
        <v>8</v>
      </c>
      <c r="E32" s="343"/>
      <c r="F32" s="365"/>
      <c r="G32" s="357"/>
      <c r="H32" s="366"/>
      <c r="I32" s="357"/>
      <c r="J32" s="361"/>
      <c r="K32" s="343"/>
      <c r="L32" s="347"/>
    </row>
    <row r="33" spans="2:12" ht="13.5" thickBot="1" x14ac:dyDescent="0.25">
      <c r="B33" s="342"/>
      <c r="C33" s="367">
        <f>IF(D10&gt;750,10,B33)</f>
        <v>0</v>
      </c>
      <c r="D33" s="367">
        <f>IF(D11&gt;75,10,C33)</f>
        <v>0</v>
      </c>
      <c r="E33" s="343"/>
      <c r="F33" s="368" t="s">
        <v>81</v>
      </c>
      <c r="G33" s="357"/>
      <c r="H33" s="360" t="s">
        <v>167</v>
      </c>
      <c r="I33" s="357"/>
      <c r="J33" s="361">
        <v>0</v>
      </c>
      <c r="K33" s="343"/>
      <c r="L33" s="347"/>
    </row>
    <row r="34" spans="2:12" x14ac:dyDescent="0.2">
      <c r="B34" s="342"/>
      <c r="C34" s="343"/>
      <c r="D34" s="343"/>
      <c r="E34" s="343"/>
      <c r="F34" s="368" t="s">
        <v>82</v>
      </c>
      <c r="G34" s="357"/>
      <c r="H34" s="369" t="s">
        <v>168</v>
      </c>
      <c r="I34" s="357"/>
      <c r="J34" s="361">
        <v>2</v>
      </c>
      <c r="K34" s="343"/>
      <c r="L34" s="347"/>
    </row>
    <row r="35" spans="2:12" x14ac:dyDescent="0.2">
      <c r="B35" s="342"/>
      <c r="C35" s="343"/>
      <c r="D35" s="343"/>
      <c r="E35" s="343"/>
      <c r="F35" s="368" t="s">
        <v>83</v>
      </c>
      <c r="G35" s="357"/>
      <c r="H35" s="369" t="s">
        <v>169</v>
      </c>
      <c r="I35" s="357"/>
      <c r="J35" s="361">
        <v>4</v>
      </c>
      <c r="K35" s="343"/>
      <c r="L35" s="347"/>
    </row>
    <row r="36" spans="2:12" x14ac:dyDescent="0.2">
      <c r="B36" s="342"/>
      <c r="C36" s="343"/>
      <c r="D36" s="343"/>
      <c r="E36" s="343"/>
      <c r="F36" s="368" t="s">
        <v>84</v>
      </c>
      <c r="G36" s="357"/>
      <c r="H36" s="360" t="s">
        <v>170</v>
      </c>
      <c r="I36" s="357"/>
      <c r="J36" s="361">
        <v>6</v>
      </c>
      <c r="K36" s="343"/>
      <c r="L36" s="347"/>
    </row>
    <row r="37" spans="2:12" x14ac:dyDescent="0.2">
      <c r="B37" s="342"/>
      <c r="C37" s="343"/>
      <c r="D37" s="343"/>
      <c r="E37" s="343"/>
      <c r="F37" s="368" t="s">
        <v>85</v>
      </c>
      <c r="G37" s="357"/>
      <c r="H37" s="360" t="s">
        <v>171</v>
      </c>
      <c r="I37" s="357"/>
      <c r="J37" s="361">
        <v>8</v>
      </c>
      <c r="K37" s="343"/>
      <c r="L37" s="347"/>
    </row>
    <row r="38" spans="2:12" x14ac:dyDescent="0.2">
      <c r="B38" s="342"/>
      <c r="C38" s="343"/>
      <c r="D38" s="343"/>
      <c r="E38" s="343"/>
      <c r="F38" s="370" t="s">
        <v>86</v>
      </c>
      <c r="G38" s="371"/>
      <c r="H38" s="372" t="s">
        <v>172</v>
      </c>
      <c r="I38" s="371"/>
      <c r="J38" s="373">
        <v>10</v>
      </c>
      <c r="K38" s="343"/>
      <c r="L38" s="347"/>
    </row>
    <row r="39" spans="2:12" x14ac:dyDescent="0.2">
      <c r="B39" s="342"/>
      <c r="C39" s="343"/>
      <c r="D39" s="343"/>
      <c r="E39" s="349"/>
      <c r="F39" s="349"/>
      <c r="G39" s="349"/>
      <c r="H39" s="349"/>
      <c r="I39" s="349"/>
      <c r="J39" s="349"/>
      <c r="K39" s="349"/>
      <c r="L39" s="347"/>
    </row>
    <row r="40" spans="2:12" x14ac:dyDescent="0.2">
      <c r="B40" s="342"/>
      <c r="C40" s="349"/>
      <c r="D40" s="349"/>
      <c r="E40" s="349"/>
      <c r="F40" s="349"/>
      <c r="G40" s="349"/>
      <c r="H40" s="349"/>
      <c r="I40" s="349"/>
      <c r="J40" s="349"/>
      <c r="K40" s="349"/>
      <c r="L40" s="347"/>
    </row>
    <row r="41" spans="2:12" x14ac:dyDescent="0.2">
      <c r="B41" s="342"/>
      <c r="C41" s="343"/>
      <c r="D41" s="343"/>
      <c r="E41" s="343"/>
      <c r="F41" s="343"/>
      <c r="G41" s="343"/>
      <c r="H41" s="343"/>
      <c r="I41" s="349"/>
      <c r="J41" s="343"/>
      <c r="K41" s="343"/>
      <c r="L41" s="347"/>
    </row>
    <row r="42" spans="2:12" x14ac:dyDescent="0.2">
      <c r="B42" s="342"/>
      <c r="C42" s="343"/>
      <c r="D42" s="343"/>
      <c r="E42" s="343"/>
      <c r="F42" s="343"/>
      <c r="G42" s="345"/>
      <c r="H42" s="343"/>
      <c r="I42" s="343"/>
      <c r="J42" s="343"/>
      <c r="K42" s="343"/>
      <c r="L42" s="347"/>
    </row>
    <row r="43" spans="2:12" x14ac:dyDescent="0.2">
      <c r="B43" s="342"/>
      <c r="C43" s="343"/>
      <c r="D43" s="343"/>
      <c r="E43" s="343"/>
      <c r="F43" s="343"/>
      <c r="G43" s="345"/>
      <c r="H43" s="343"/>
      <c r="I43" s="343"/>
      <c r="J43" s="343"/>
      <c r="K43" s="343"/>
      <c r="L43" s="347"/>
    </row>
    <row r="44" spans="2:12" x14ac:dyDescent="0.2">
      <c r="B44" s="342"/>
      <c r="C44" s="343"/>
      <c r="D44" s="343"/>
      <c r="E44" s="343"/>
      <c r="F44" s="346"/>
      <c r="G44" s="346"/>
      <c r="H44" s="346"/>
      <c r="I44" s="346"/>
      <c r="J44" s="346"/>
      <c r="K44" s="346"/>
      <c r="L44" s="347"/>
    </row>
    <row r="45" spans="2:12" x14ac:dyDescent="0.2">
      <c r="B45" s="342"/>
      <c r="C45" s="343"/>
      <c r="D45" s="343"/>
      <c r="E45" s="343"/>
      <c r="F45" s="346"/>
      <c r="G45" s="343"/>
      <c r="H45" s="346"/>
      <c r="I45" s="343"/>
      <c r="J45" s="346"/>
      <c r="K45" s="346"/>
      <c r="L45" s="347"/>
    </row>
    <row r="46" spans="2:12" x14ac:dyDescent="0.2">
      <c r="B46" s="342"/>
      <c r="C46" s="343"/>
      <c r="D46" s="343"/>
      <c r="E46" s="374"/>
      <c r="F46" s="346"/>
      <c r="G46" s="346"/>
      <c r="H46" s="346"/>
      <c r="I46" s="346"/>
      <c r="J46" s="346"/>
      <c r="K46" s="346"/>
      <c r="L46" s="347"/>
    </row>
    <row r="47" spans="2:12" x14ac:dyDescent="0.2">
      <c r="B47" s="342"/>
      <c r="C47" s="343"/>
      <c r="D47" s="343"/>
      <c r="E47" s="343"/>
      <c r="F47" s="343"/>
      <c r="G47" s="343"/>
      <c r="H47" s="343"/>
      <c r="I47" s="343"/>
      <c r="J47" s="343"/>
      <c r="K47" s="375"/>
      <c r="L47" s="347"/>
    </row>
    <row r="48" spans="2:12" x14ac:dyDescent="0.2">
      <c r="B48" s="342"/>
      <c r="C48" s="343"/>
      <c r="D48" s="343"/>
      <c r="E48" s="343"/>
      <c r="F48" s="343"/>
      <c r="G48" s="343"/>
      <c r="H48" s="343"/>
      <c r="I48" s="343"/>
      <c r="J48" s="343"/>
      <c r="K48" s="343"/>
      <c r="L48" s="347"/>
    </row>
    <row r="49" spans="2:12" x14ac:dyDescent="0.2">
      <c r="B49" s="342"/>
      <c r="C49" s="343"/>
      <c r="D49" s="343"/>
      <c r="E49" s="374"/>
      <c r="F49" s="346"/>
      <c r="G49" s="346"/>
      <c r="H49" s="376"/>
      <c r="I49" s="346"/>
      <c r="J49" s="377"/>
      <c r="K49" s="377"/>
      <c r="L49" s="347"/>
    </row>
    <row r="50" spans="2:12" x14ac:dyDescent="0.2">
      <c r="B50" s="342"/>
      <c r="C50" s="343"/>
      <c r="D50" s="343"/>
      <c r="E50" s="343"/>
      <c r="F50" s="343"/>
      <c r="G50" s="343"/>
      <c r="H50" s="343"/>
      <c r="I50" s="343"/>
      <c r="J50" s="343"/>
      <c r="K50" s="343"/>
      <c r="L50" s="347"/>
    </row>
    <row r="51" spans="2:12" x14ac:dyDescent="0.2">
      <c r="B51" s="342"/>
      <c r="C51" s="343"/>
      <c r="D51" s="343"/>
      <c r="E51" s="349"/>
      <c r="F51" s="349"/>
      <c r="G51" s="349"/>
      <c r="H51" s="343"/>
      <c r="I51" s="343"/>
      <c r="J51" s="343"/>
      <c r="K51" s="343"/>
      <c r="L51" s="347"/>
    </row>
    <row r="52" spans="2:12" x14ac:dyDescent="0.2">
      <c r="B52" s="342"/>
      <c r="C52" s="349"/>
      <c r="D52" s="349"/>
      <c r="E52" s="349"/>
      <c r="F52" s="343"/>
      <c r="G52" s="343"/>
      <c r="H52" s="343"/>
      <c r="I52" s="343"/>
      <c r="J52" s="343"/>
      <c r="K52" s="343"/>
      <c r="L52" s="347"/>
    </row>
    <row r="53" spans="2:12" x14ac:dyDescent="0.2">
      <c r="B53" s="342"/>
      <c r="C53" s="378"/>
      <c r="D53" s="349"/>
      <c r="E53" s="379"/>
      <c r="F53" s="379"/>
      <c r="G53" s="345"/>
      <c r="H53" s="345"/>
      <c r="I53" s="343"/>
      <c r="J53" s="343"/>
      <c r="K53" s="343"/>
      <c r="L53" s="347"/>
    </row>
    <row r="54" spans="2:12" x14ac:dyDescent="0.2">
      <c r="B54" s="342"/>
      <c r="C54" s="378"/>
      <c r="D54" s="349"/>
      <c r="E54" s="346"/>
      <c r="F54" s="346"/>
      <c r="G54" s="343"/>
      <c r="H54" s="343"/>
      <c r="I54" s="349"/>
      <c r="J54" s="349"/>
      <c r="K54" s="343"/>
      <c r="L54" s="347"/>
    </row>
    <row r="55" spans="2:12" x14ac:dyDescent="0.2">
      <c r="B55" s="342"/>
      <c r="C55" s="343"/>
      <c r="D55" s="343"/>
      <c r="E55" s="343"/>
      <c r="F55" s="346"/>
      <c r="G55" s="343"/>
      <c r="H55" s="343"/>
      <c r="I55" s="343"/>
      <c r="J55" s="343"/>
      <c r="K55" s="343"/>
      <c r="L55" s="347"/>
    </row>
    <row r="56" spans="2:12" x14ac:dyDescent="0.2">
      <c r="B56" s="342"/>
      <c r="C56" s="343"/>
      <c r="D56" s="343"/>
      <c r="E56" s="343"/>
      <c r="F56" s="346"/>
      <c r="G56" s="343"/>
      <c r="H56" s="343"/>
      <c r="I56" s="343"/>
      <c r="J56" s="343"/>
      <c r="K56" s="343"/>
      <c r="L56" s="347"/>
    </row>
    <row r="57" spans="2:12" x14ac:dyDescent="0.2">
      <c r="B57" s="342"/>
      <c r="C57" s="343"/>
      <c r="D57" s="343"/>
      <c r="E57" s="343"/>
      <c r="F57" s="346"/>
      <c r="G57" s="343"/>
      <c r="H57" s="343"/>
      <c r="I57" s="343"/>
      <c r="J57" s="343"/>
      <c r="K57" s="343"/>
      <c r="L57" s="347"/>
    </row>
    <row r="58" spans="2:12" x14ac:dyDescent="0.2">
      <c r="B58" s="342"/>
      <c r="C58" s="343"/>
      <c r="D58" s="343"/>
      <c r="E58" s="343"/>
      <c r="F58" s="346"/>
      <c r="G58" s="343"/>
      <c r="H58" s="343"/>
      <c r="I58" s="343"/>
      <c r="J58" s="343"/>
      <c r="K58" s="343"/>
      <c r="L58" s="347"/>
    </row>
    <row r="59" spans="2:12" x14ac:dyDescent="0.2">
      <c r="B59" s="342"/>
      <c r="C59" s="343"/>
      <c r="D59" s="343"/>
      <c r="E59" s="343"/>
      <c r="F59" s="346"/>
      <c r="G59" s="343"/>
      <c r="H59" s="343"/>
      <c r="I59" s="343"/>
      <c r="J59" s="343"/>
      <c r="K59" s="343"/>
      <c r="L59" s="347"/>
    </row>
    <row r="60" spans="2:12" x14ac:dyDescent="0.2">
      <c r="B60" s="342"/>
      <c r="C60" s="343"/>
      <c r="D60" s="343"/>
      <c r="E60" s="343"/>
      <c r="F60" s="343"/>
      <c r="G60" s="343"/>
      <c r="H60" s="343"/>
      <c r="I60" s="343"/>
      <c r="J60" s="343"/>
      <c r="K60" s="343"/>
      <c r="L60" s="347"/>
    </row>
    <row r="61" spans="2:12" x14ac:dyDescent="0.2">
      <c r="B61" s="342"/>
      <c r="C61" s="343"/>
      <c r="D61" s="343"/>
      <c r="E61" s="343"/>
      <c r="F61" s="343"/>
      <c r="G61" s="343"/>
      <c r="H61" s="343"/>
      <c r="I61" s="343"/>
      <c r="J61" s="343"/>
      <c r="K61" s="343"/>
      <c r="L61" s="347"/>
    </row>
    <row r="62" spans="2:12" x14ac:dyDescent="0.2">
      <c r="B62" s="342"/>
      <c r="C62" s="343"/>
      <c r="D62" s="343"/>
      <c r="E62" s="343"/>
      <c r="F62" s="343"/>
      <c r="G62" s="343"/>
      <c r="H62" s="343"/>
      <c r="I62" s="343"/>
      <c r="J62" s="343"/>
      <c r="K62" s="343"/>
      <c r="L62" s="347"/>
    </row>
    <row r="63" spans="2:12" x14ac:dyDescent="0.2">
      <c r="B63" s="342"/>
      <c r="C63" s="343"/>
      <c r="D63" s="343"/>
      <c r="E63" s="343"/>
      <c r="F63" s="343"/>
      <c r="G63" s="343"/>
      <c r="H63" s="343"/>
      <c r="I63" s="343"/>
      <c r="J63" s="343"/>
      <c r="K63" s="343"/>
      <c r="L63" s="347"/>
    </row>
    <row r="64" spans="2:12" ht="13.5" thickBot="1" x14ac:dyDescent="0.25">
      <c r="B64" s="380"/>
      <c r="C64" s="381"/>
      <c r="D64" s="381"/>
      <c r="E64" s="381"/>
      <c r="F64" s="381"/>
      <c r="G64" s="381"/>
      <c r="H64" s="381"/>
      <c r="I64" s="381"/>
      <c r="J64" s="381"/>
      <c r="K64" s="381"/>
      <c r="L64" s="382"/>
    </row>
    <row r="65" ht="13.5" thickTop="1" x14ac:dyDescent="0.2"/>
  </sheetData>
  <sheetProtection password="EC65" sheet="1" selectLockedCells="1"/>
  <mergeCells count="5">
    <mergeCell ref="D5:H6"/>
    <mergeCell ref="G8:H8"/>
    <mergeCell ref="D21:G21"/>
    <mergeCell ref="B23:D23"/>
    <mergeCell ref="I8:K9"/>
  </mergeCells>
  <phoneticPr fontId="21" type="noConversion"/>
  <pageMargins left="0.7" right="0.7" top="0.75" bottom="0.75" header="0.3" footer="0.3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N35"/>
  <sheetViews>
    <sheetView showGridLines="0" zoomScale="120" workbookViewId="0">
      <selection activeCell="F11" sqref="F11"/>
    </sheetView>
  </sheetViews>
  <sheetFormatPr defaultRowHeight="12.75" x14ac:dyDescent="0.2"/>
  <cols>
    <col min="1" max="1" width="2.42578125" style="77" customWidth="1"/>
    <col min="2" max="4" width="6.5703125" style="77" customWidth="1"/>
    <col min="5" max="5" width="8.140625" style="77" customWidth="1"/>
    <col min="6" max="14" width="6.5703125" style="77" customWidth="1"/>
    <col min="15" max="16384" width="9.140625" style="77"/>
  </cols>
  <sheetData>
    <row r="3" spans="2:14" ht="13.5" thickBot="1" x14ac:dyDescent="0.25"/>
    <row r="4" spans="2:14" ht="15.75" customHeight="1" thickTop="1" x14ac:dyDescent="0.2">
      <c r="B4" s="125"/>
      <c r="C4" s="127"/>
      <c r="D4" s="128"/>
      <c r="E4" s="478" t="s">
        <v>43</v>
      </c>
      <c r="F4" s="478"/>
      <c r="G4" s="478"/>
      <c r="H4" s="478"/>
      <c r="I4" s="478"/>
      <c r="J4" s="478"/>
      <c r="K4" s="478"/>
      <c r="L4" s="126"/>
      <c r="M4" s="126"/>
      <c r="N4" s="129"/>
    </row>
    <row r="5" spans="2:14" ht="15.75" customHeight="1" x14ac:dyDescent="0.2">
      <c r="B5" s="130"/>
      <c r="C5" s="78"/>
      <c r="D5" s="78"/>
      <c r="E5" s="479"/>
      <c r="F5" s="479"/>
      <c r="G5" s="479"/>
      <c r="H5" s="479"/>
      <c r="I5" s="479"/>
      <c r="J5" s="479"/>
      <c r="K5" s="479"/>
      <c r="L5" s="90"/>
      <c r="M5" s="81"/>
      <c r="N5" s="141"/>
    </row>
    <row r="6" spans="2:14" x14ac:dyDescent="0.2">
      <c r="B6" s="130"/>
      <c r="C6" s="90"/>
      <c r="D6" s="79"/>
      <c r="E6" s="79"/>
      <c r="F6" s="79"/>
      <c r="G6" s="79"/>
      <c r="H6" s="91"/>
      <c r="I6" s="79"/>
      <c r="J6" s="79"/>
      <c r="K6" s="81"/>
      <c r="L6" s="92"/>
      <c r="M6" s="81"/>
      <c r="N6" s="141"/>
    </row>
    <row r="7" spans="2:14" x14ac:dyDescent="0.2">
      <c r="B7" s="130"/>
      <c r="C7" s="81"/>
      <c r="D7" s="480" t="s">
        <v>41</v>
      </c>
      <c r="E7" s="480"/>
      <c r="F7" s="480"/>
      <c r="G7" s="480"/>
      <c r="H7" s="93"/>
      <c r="I7" s="93"/>
      <c r="J7" s="322"/>
      <c r="K7" s="89"/>
      <c r="L7" s="89"/>
      <c r="M7" s="123"/>
      <c r="N7" s="141"/>
    </row>
    <row r="8" spans="2:14" ht="12.75" customHeight="1" x14ac:dyDescent="0.2">
      <c r="B8" s="130"/>
      <c r="C8" s="194"/>
      <c r="D8" s="81"/>
      <c r="E8" s="81"/>
      <c r="F8" s="81"/>
      <c r="G8" s="81"/>
      <c r="H8" s="81"/>
      <c r="I8" s="81"/>
      <c r="J8" s="481"/>
      <c r="K8" s="481"/>
      <c r="L8" s="481"/>
      <c r="M8" s="81"/>
      <c r="N8" s="141"/>
    </row>
    <row r="9" spans="2:14" ht="12.75" customHeight="1" x14ac:dyDescent="0.2">
      <c r="B9" s="130"/>
      <c r="C9" s="194"/>
      <c r="D9" s="81"/>
      <c r="E9" s="81"/>
      <c r="F9" s="81"/>
      <c r="G9" s="81"/>
      <c r="H9" s="81"/>
      <c r="I9" s="81"/>
      <c r="J9" s="481"/>
      <c r="K9" s="481"/>
      <c r="L9" s="481"/>
      <c r="M9" s="81"/>
      <c r="N9" s="141"/>
    </row>
    <row r="10" spans="2:14" x14ac:dyDescent="0.2">
      <c r="B10" s="130"/>
      <c r="C10" s="94"/>
      <c r="D10" s="142"/>
      <c r="E10" s="95"/>
      <c r="F10" s="95"/>
      <c r="G10" s="81"/>
      <c r="H10" s="91"/>
      <c r="I10" s="95"/>
      <c r="J10" s="96"/>
      <c r="K10" s="323"/>
      <c r="L10" s="96"/>
      <c r="M10" s="81"/>
      <c r="N10" s="141"/>
    </row>
    <row r="11" spans="2:14" x14ac:dyDescent="0.2">
      <c r="B11" s="132"/>
      <c r="C11" s="482" t="s">
        <v>42</v>
      </c>
      <c r="D11" s="483"/>
      <c r="E11" s="484"/>
      <c r="F11" s="88"/>
      <c r="G11" s="286" t="s">
        <v>3</v>
      </c>
      <c r="H11" s="87"/>
      <c r="I11" s="91"/>
      <c r="J11" s="97"/>
      <c r="K11" s="105"/>
      <c r="L11" s="98"/>
      <c r="M11" s="99"/>
      <c r="N11" s="141"/>
    </row>
    <row r="12" spans="2:14" ht="13.5" thickBot="1" x14ac:dyDescent="0.25">
      <c r="B12" s="132"/>
      <c r="C12" s="79"/>
      <c r="D12" s="100"/>
      <c r="E12" s="101"/>
      <c r="F12" s="98"/>
      <c r="G12" s="81"/>
      <c r="H12" s="387"/>
      <c r="I12" s="102"/>
      <c r="J12" s="97"/>
      <c r="K12" s="105"/>
      <c r="L12" s="98"/>
      <c r="M12" s="99"/>
      <c r="N12" s="141"/>
    </row>
    <row r="13" spans="2:14" ht="14.25" thickTop="1" thickBot="1" x14ac:dyDescent="0.25">
      <c r="B13" s="132"/>
      <c r="C13" s="79"/>
      <c r="D13" s="103"/>
      <c r="E13" s="103" t="s">
        <v>7</v>
      </c>
      <c r="F13" s="118">
        <f>IF(F11&gt;5,5,F11)</f>
        <v>0</v>
      </c>
      <c r="G13" s="81"/>
      <c r="H13" s="79"/>
      <c r="I13" s="79"/>
      <c r="J13" s="97"/>
      <c r="K13" s="105"/>
      <c r="L13" s="98"/>
      <c r="M13" s="99"/>
      <c r="N13" s="141"/>
    </row>
    <row r="14" spans="2:14" ht="13.5" thickTop="1" x14ac:dyDescent="0.2">
      <c r="B14" s="132"/>
      <c r="C14" s="79"/>
      <c r="D14" s="81"/>
      <c r="E14" s="81"/>
      <c r="F14" s="98"/>
      <c r="G14" s="81"/>
      <c r="H14" s="81"/>
      <c r="I14" s="98" t="str">
        <f>IF(SUM(I12,I11)&gt;50,"No Greater than 50","")</f>
        <v/>
      </c>
      <c r="J14" s="97"/>
      <c r="K14" s="105"/>
      <c r="L14" s="98"/>
      <c r="M14" s="99"/>
      <c r="N14" s="141"/>
    </row>
    <row r="15" spans="2:14" x14ac:dyDescent="0.2">
      <c r="B15" s="132"/>
      <c r="C15" s="79"/>
      <c r="D15" s="81"/>
      <c r="E15" s="81"/>
      <c r="F15" s="98"/>
      <c r="G15" s="81"/>
      <c r="H15" s="81"/>
      <c r="I15" s="98"/>
      <c r="J15" s="97"/>
      <c r="K15" s="105"/>
      <c r="L15" s="98"/>
      <c r="M15" s="99"/>
      <c r="N15" s="141"/>
    </row>
    <row r="16" spans="2:14" x14ac:dyDescent="0.2">
      <c r="B16" s="130"/>
      <c r="C16" s="104"/>
      <c r="D16" s="95"/>
      <c r="E16" s="105"/>
      <c r="F16" s="105"/>
      <c r="G16" s="105"/>
      <c r="H16" s="106"/>
      <c r="I16" s="106"/>
      <c r="J16" s="79"/>
      <c r="K16" s="79"/>
      <c r="L16" s="95"/>
      <c r="M16" s="81"/>
      <c r="N16" s="141"/>
    </row>
    <row r="17" spans="2:14" ht="13.5" thickBot="1" x14ac:dyDescent="0.25">
      <c r="B17" s="133"/>
      <c r="C17" s="135"/>
      <c r="D17" s="136"/>
      <c r="E17" s="137"/>
      <c r="F17" s="137"/>
      <c r="G17" s="137"/>
      <c r="H17" s="138"/>
      <c r="I17" s="134"/>
      <c r="J17" s="134"/>
      <c r="K17" s="134"/>
      <c r="L17" s="134"/>
      <c r="M17" s="134"/>
      <c r="N17" s="139"/>
    </row>
    <row r="18" spans="2:14" ht="13.5" thickTop="1" x14ac:dyDescent="0.2">
      <c r="B18" s="117"/>
      <c r="C18" s="113"/>
      <c r="D18" s="114"/>
      <c r="E18" s="115"/>
      <c r="F18" s="115"/>
      <c r="G18" s="115"/>
      <c r="H18" s="116"/>
      <c r="I18" s="117"/>
      <c r="J18" s="117"/>
      <c r="K18" s="117"/>
      <c r="L18" s="117"/>
      <c r="M18" s="117"/>
      <c r="N18" s="117"/>
    </row>
    <row r="19" spans="2:14" x14ac:dyDescent="0.2">
      <c r="B19" s="80"/>
      <c r="C19" s="107"/>
      <c r="D19" s="108"/>
      <c r="E19" s="109"/>
      <c r="F19" s="109"/>
      <c r="G19" s="109"/>
      <c r="H19" s="110"/>
      <c r="I19" s="80"/>
      <c r="J19" s="80"/>
      <c r="K19" s="80"/>
      <c r="L19" s="80"/>
      <c r="M19" s="80"/>
      <c r="N19" s="80"/>
    </row>
    <row r="20" spans="2:14" ht="15.75" x14ac:dyDescent="0.25">
      <c r="B20" s="80"/>
      <c r="C20" s="111"/>
      <c r="D20" s="108"/>
      <c r="E20" s="109"/>
      <c r="F20" s="109"/>
      <c r="G20" s="109"/>
      <c r="H20" s="112"/>
      <c r="I20" s="80"/>
      <c r="J20" s="80"/>
      <c r="K20" s="80"/>
      <c r="L20" s="80"/>
      <c r="M20" s="80"/>
      <c r="N20" s="80"/>
    </row>
    <row r="21" spans="2:14" x14ac:dyDescent="0.2">
      <c r="B21" s="80"/>
      <c r="C21" s="107"/>
      <c r="D21" s="108"/>
      <c r="E21" s="109"/>
      <c r="F21" s="109"/>
      <c r="G21" s="109"/>
      <c r="H21" s="110"/>
      <c r="I21" s="80"/>
      <c r="J21" s="80"/>
      <c r="K21" s="80"/>
      <c r="L21" s="80"/>
      <c r="M21" s="80"/>
      <c r="N21" s="80"/>
    </row>
    <row r="22" spans="2:14" x14ac:dyDescent="0.2">
      <c r="B22" s="80"/>
      <c r="C22" s="107"/>
      <c r="D22" s="110"/>
      <c r="E22" s="110"/>
      <c r="F22" s="109"/>
      <c r="G22" s="110"/>
      <c r="H22" s="110"/>
      <c r="I22" s="80"/>
      <c r="J22" s="80"/>
      <c r="K22" s="80"/>
      <c r="L22" s="80"/>
      <c r="M22" s="80"/>
      <c r="N22" s="80"/>
    </row>
    <row r="23" spans="2:14" x14ac:dyDescent="0.2">
      <c r="B23" s="80"/>
      <c r="C23" s="107"/>
      <c r="D23" s="110"/>
      <c r="E23" s="110"/>
      <c r="F23" s="109"/>
      <c r="G23" s="109"/>
      <c r="H23" s="110"/>
      <c r="I23" s="80"/>
      <c r="J23" s="80"/>
      <c r="K23" s="80"/>
      <c r="L23" s="80"/>
      <c r="M23" s="80"/>
      <c r="N23" s="80"/>
    </row>
    <row r="24" spans="2:14" x14ac:dyDescent="0.2">
      <c r="B24" s="80"/>
      <c r="C24" s="107"/>
      <c r="D24" s="108"/>
      <c r="E24" s="109"/>
      <c r="F24" s="109"/>
      <c r="G24" s="109"/>
      <c r="H24" s="110"/>
      <c r="I24" s="80"/>
      <c r="J24" s="80"/>
      <c r="K24" s="80"/>
      <c r="L24" s="80"/>
      <c r="M24" s="80"/>
      <c r="N24" s="80"/>
    </row>
    <row r="25" spans="2:14" x14ac:dyDescent="0.2">
      <c r="B25" s="80"/>
      <c r="C25" s="107"/>
      <c r="D25" s="108"/>
      <c r="E25" s="109"/>
      <c r="F25" s="109"/>
      <c r="G25" s="110"/>
      <c r="H25" s="110"/>
      <c r="I25" s="80"/>
      <c r="J25" s="80"/>
      <c r="K25" s="80"/>
      <c r="L25" s="80"/>
      <c r="M25" s="80"/>
      <c r="N25" s="80"/>
    </row>
    <row r="26" spans="2:14" x14ac:dyDescent="0.2">
      <c r="B26" s="80"/>
      <c r="C26" s="107"/>
      <c r="D26" s="108"/>
      <c r="E26" s="109"/>
      <c r="F26" s="109"/>
      <c r="G26" s="109"/>
      <c r="H26" s="110"/>
      <c r="I26" s="80"/>
      <c r="J26" s="80"/>
      <c r="K26" s="80"/>
      <c r="L26" s="80"/>
      <c r="M26" s="80"/>
      <c r="N26" s="80"/>
    </row>
    <row r="27" spans="2:14" x14ac:dyDescent="0.2">
      <c r="B27" s="80"/>
      <c r="C27" s="107"/>
      <c r="D27" s="108"/>
      <c r="E27" s="109"/>
      <c r="F27" s="109"/>
      <c r="G27" s="109"/>
      <c r="H27" s="110"/>
      <c r="I27" s="80"/>
      <c r="J27" s="80"/>
      <c r="K27" s="80"/>
      <c r="L27" s="80"/>
      <c r="M27" s="80"/>
      <c r="N27" s="80"/>
    </row>
    <row r="28" spans="2:14" x14ac:dyDescent="0.2">
      <c r="B28" s="80"/>
      <c r="C28" s="107"/>
      <c r="D28" s="108"/>
      <c r="E28" s="109"/>
      <c r="F28" s="109"/>
      <c r="G28" s="109"/>
      <c r="H28" s="110"/>
      <c r="I28" s="80"/>
      <c r="J28" s="80"/>
      <c r="K28" s="80"/>
      <c r="L28" s="80"/>
      <c r="M28" s="80"/>
      <c r="N28" s="80"/>
    </row>
    <row r="29" spans="2:14" x14ac:dyDescent="0.2">
      <c r="B29" s="80"/>
      <c r="C29" s="107"/>
      <c r="D29" s="108"/>
      <c r="E29" s="109"/>
      <c r="F29" s="109"/>
      <c r="G29" s="109"/>
      <c r="H29" s="110"/>
      <c r="I29" s="80"/>
      <c r="J29" s="80"/>
      <c r="K29" s="80"/>
      <c r="L29" s="80"/>
      <c r="M29" s="80"/>
      <c r="N29" s="80"/>
    </row>
    <row r="30" spans="2:14" x14ac:dyDescent="0.2">
      <c r="B30" s="80"/>
      <c r="C30" s="107"/>
      <c r="D30" s="108"/>
      <c r="E30" s="109"/>
      <c r="F30" s="109"/>
      <c r="G30" s="109"/>
      <c r="H30" s="110"/>
      <c r="I30" s="80"/>
      <c r="J30" s="80"/>
      <c r="K30" s="80"/>
      <c r="L30" s="80"/>
      <c r="M30" s="80"/>
      <c r="N30" s="80"/>
    </row>
    <row r="31" spans="2:14" x14ac:dyDescent="0.2">
      <c r="B31" s="80"/>
      <c r="C31" s="107"/>
      <c r="D31" s="108"/>
      <c r="E31" s="109"/>
      <c r="F31" s="109"/>
      <c r="G31" s="109"/>
      <c r="H31" s="110"/>
      <c r="I31" s="80"/>
      <c r="J31" s="80"/>
      <c r="K31" s="80"/>
      <c r="L31" s="80"/>
      <c r="M31" s="80"/>
      <c r="N31" s="80"/>
    </row>
    <row r="32" spans="2:14" x14ac:dyDescent="0.2">
      <c r="B32" s="80"/>
      <c r="C32" s="107"/>
      <c r="D32" s="108"/>
      <c r="E32" s="109"/>
      <c r="F32" s="109"/>
      <c r="G32" s="109"/>
      <c r="H32" s="110"/>
      <c r="I32" s="80"/>
      <c r="J32" s="80"/>
      <c r="K32" s="80"/>
      <c r="L32" s="80"/>
      <c r="M32" s="80"/>
      <c r="N32" s="80"/>
    </row>
    <row r="33" spans="2:14" x14ac:dyDescent="0.2">
      <c r="B33" s="80"/>
      <c r="C33" s="107"/>
      <c r="D33" s="108"/>
      <c r="E33" s="109"/>
      <c r="F33" s="109"/>
      <c r="G33" s="109"/>
      <c r="H33" s="110"/>
      <c r="I33" s="80"/>
      <c r="J33" s="80"/>
      <c r="K33" s="80"/>
      <c r="L33" s="80"/>
      <c r="M33" s="80"/>
      <c r="N33" s="80"/>
    </row>
    <row r="34" spans="2:14" x14ac:dyDescent="0.2">
      <c r="B34" s="80"/>
      <c r="C34" s="107"/>
      <c r="D34" s="108"/>
      <c r="E34" s="109"/>
      <c r="F34" s="109"/>
      <c r="G34" s="109"/>
      <c r="H34" s="110"/>
      <c r="I34" s="80"/>
      <c r="J34" s="80"/>
      <c r="K34" s="80"/>
      <c r="L34" s="80"/>
      <c r="M34" s="80"/>
      <c r="N34" s="80"/>
    </row>
    <row r="35" spans="2:14" x14ac:dyDescent="0.2">
      <c r="B35" s="80"/>
      <c r="C35" s="107"/>
      <c r="D35" s="108"/>
      <c r="E35" s="109"/>
      <c r="F35" s="109"/>
      <c r="G35" s="109"/>
      <c r="H35" s="110"/>
      <c r="I35" s="80"/>
      <c r="J35" s="80"/>
      <c r="K35" s="80"/>
      <c r="L35" s="80"/>
      <c r="M35" s="80"/>
      <c r="N35" s="80"/>
    </row>
  </sheetData>
  <sheetProtection password="EC65" sheet="1" selectLockedCells="1"/>
  <mergeCells count="4">
    <mergeCell ref="E4:K5"/>
    <mergeCell ref="D7:G7"/>
    <mergeCell ref="J8:L9"/>
    <mergeCell ref="C11:E11"/>
  </mergeCells>
  <phoneticPr fontId="21" type="noConversion"/>
  <conditionalFormatting sqref="F14:F15 I12 I14:I15">
    <cfRule type="expression" dxfId="2" priority="1" stopIfTrue="1">
      <formula>ISERROR(F12)</formula>
    </cfRule>
  </conditionalFormatting>
  <pageMargins left="0.7" right="0.7" top="0.75" bottom="0.75" header="0.3" footer="0.3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C3:BA99"/>
  <sheetViews>
    <sheetView showGridLines="0" topLeftCell="F2" zoomScale="78" zoomScaleNormal="78" workbookViewId="0">
      <selection activeCell="F15" sqref="F15"/>
    </sheetView>
  </sheetViews>
  <sheetFormatPr defaultRowHeight="20.100000000000001" customHeight="1" x14ac:dyDescent="0.2"/>
  <cols>
    <col min="1" max="5" width="3.7109375" style="77" customWidth="1"/>
    <col min="6" max="6" width="3.7109375" style="169" customWidth="1"/>
    <col min="7" max="38" width="3.7109375" style="77" customWidth="1"/>
    <col min="39" max="41" width="3.7109375" style="184" customWidth="1"/>
    <col min="42" max="50" width="9.140625" style="77"/>
    <col min="51" max="51" width="4.140625" style="77" customWidth="1"/>
    <col min="52" max="16384" width="9.140625" style="77"/>
  </cols>
  <sheetData>
    <row r="3" spans="3:53" ht="20.100000000000001" customHeight="1" thickBot="1" x14ac:dyDescent="0.25"/>
    <row r="4" spans="3:53" ht="20.100000000000001" customHeight="1" thickTop="1" x14ac:dyDescent="0.25">
      <c r="C4" s="125"/>
      <c r="D4" s="126"/>
      <c r="E4" s="126"/>
      <c r="F4" s="170"/>
      <c r="G4" s="128"/>
      <c r="H4" s="128"/>
      <c r="I4" s="128"/>
      <c r="J4" s="128"/>
      <c r="K4" s="128"/>
      <c r="L4" s="128"/>
      <c r="M4" s="128"/>
      <c r="N4" s="478" t="s">
        <v>40</v>
      </c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08"/>
      <c r="AD4" s="408"/>
      <c r="AE4" s="408"/>
      <c r="AF4" s="408"/>
      <c r="AG4" s="408"/>
      <c r="AH4" s="408"/>
      <c r="AI4" s="408"/>
      <c r="AJ4" s="408"/>
      <c r="AK4" s="126"/>
      <c r="AL4" s="129"/>
      <c r="AM4" s="185"/>
      <c r="AN4" s="185"/>
      <c r="AO4" s="291"/>
      <c r="AP4" s="520" t="s">
        <v>178</v>
      </c>
      <c r="AQ4" s="520"/>
      <c r="AR4" s="520"/>
      <c r="AS4" s="520"/>
      <c r="AT4" s="520"/>
      <c r="AU4" s="520"/>
      <c r="AV4" s="520"/>
      <c r="AW4" s="520"/>
      <c r="AX4" s="522" t="s">
        <v>190</v>
      </c>
      <c r="AY4" s="522"/>
      <c r="AZ4" s="523"/>
      <c r="BA4" s="120"/>
    </row>
    <row r="5" spans="3:53" ht="20.100000000000001" customHeight="1" x14ac:dyDescent="0.25">
      <c r="C5" s="130"/>
      <c r="D5" s="81"/>
      <c r="E5" s="81"/>
      <c r="F5" s="171"/>
      <c r="G5" s="78"/>
      <c r="H5" s="78"/>
      <c r="I5" s="78"/>
      <c r="J5" s="78"/>
      <c r="K5" s="78"/>
      <c r="L5" s="78"/>
      <c r="M5" s="78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  <c r="Z5" s="479"/>
      <c r="AA5" s="479"/>
      <c r="AB5" s="479"/>
      <c r="AC5" s="409"/>
      <c r="AD5" s="409"/>
      <c r="AE5" s="409"/>
      <c r="AF5" s="409"/>
      <c r="AG5" s="409"/>
      <c r="AH5" s="409"/>
      <c r="AI5" s="409"/>
      <c r="AJ5" s="409"/>
      <c r="AK5" s="90"/>
      <c r="AL5" s="131"/>
      <c r="AM5" s="185"/>
      <c r="AN5" s="185"/>
      <c r="AO5" s="187"/>
      <c r="AP5" s="521"/>
      <c r="AQ5" s="521"/>
      <c r="AR5" s="521"/>
      <c r="AS5" s="521"/>
      <c r="AT5" s="521"/>
      <c r="AU5" s="521"/>
      <c r="AV5" s="521"/>
      <c r="AW5" s="521"/>
      <c r="AX5" s="524"/>
      <c r="AY5" s="524"/>
      <c r="AZ5" s="525"/>
      <c r="BA5" s="120"/>
    </row>
    <row r="6" spans="3:53" ht="20.100000000000001" customHeight="1" x14ac:dyDescent="0.25">
      <c r="C6" s="130"/>
      <c r="D6" s="81"/>
      <c r="E6" s="81"/>
      <c r="F6" s="171"/>
      <c r="G6" s="78"/>
      <c r="H6" s="78"/>
      <c r="I6" s="78"/>
      <c r="J6" s="78"/>
      <c r="K6" s="78"/>
      <c r="L6" s="78"/>
      <c r="M6" s="78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  <c r="AJ6" s="409"/>
      <c r="AK6" s="90"/>
      <c r="AL6" s="131"/>
      <c r="AM6" s="185"/>
      <c r="AN6" s="185"/>
      <c r="AO6" s="187"/>
      <c r="AP6" s="521"/>
      <c r="AQ6" s="521"/>
      <c r="AR6" s="521"/>
      <c r="AS6" s="521"/>
      <c r="AT6" s="521"/>
      <c r="AU6" s="521"/>
      <c r="AV6" s="521"/>
      <c r="AW6" s="521"/>
      <c r="AX6" s="524"/>
      <c r="AY6" s="524"/>
      <c r="AZ6" s="525"/>
      <c r="BA6" s="120"/>
    </row>
    <row r="7" spans="3:53" s="174" customFormat="1" ht="20.100000000000001" customHeight="1" x14ac:dyDescent="0.25">
      <c r="C7" s="175"/>
      <c r="D7" s="176"/>
      <c r="E7" s="176"/>
      <c r="F7" s="517"/>
      <c r="G7" s="518"/>
      <c r="H7" s="177"/>
      <c r="I7" s="485" t="s">
        <v>177</v>
      </c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177"/>
      <c r="AG7" s="177"/>
      <c r="AH7" s="177"/>
      <c r="AI7" s="177"/>
      <c r="AJ7" s="416"/>
      <c r="AK7" s="416"/>
      <c r="AL7" s="178"/>
      <c r="AM7" s="186"/>
      <c r="AN7" s="186"/>
      <c r="AO7" s="187"/>
      <c r="AP7" s="521"/>
      <c r="AQ7" s="521"/>
      <c r="AR7" s="521"/>
      <c r="AS7" s="521"/>
      <c r="AT7" s="521"/>
      <c r="AU7" s="521"/>
      <c r="AV7" s="521"/>
      <c r="AW7" s="521"/>
      <c r="AX7" s="427"/>
      <c r="AY7" s="427"/>
      <c r="AZ7" s="179"/>
      <c r="BA7" s="120"/>
    </row>
    <row r="8" spans="3:53" s="174" customFormat="1" ht="20.100000000000001" customHeight="1" x14ac:dyDescent="0.25">
      <c r="C8" s="175"/>
      <c r="D8" s="176"/>
      <c r="E8" s="176"/>
      <c r="F8" s="417"/>
      <c r="G8" s="417"/>
      <c r="H8" s="177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177"/>
      <c r="AC8" s="177"/>
      <c r="AD8" s="177"/>
      <c r="AE8" s="177"/>
      <c r="AF8" s="177"/>
      <c r="AG8" s="177"/>
      <c r="AH8" s="177"/>
      <c r="AI8" s="177"/>
      <c r="AJ8" s="416"/>
      <c r="AK8" s="416"/>
      <c r="AL8" s="178"/>
      <c r="AM8" s="186"/>
      <c r="AN8" s="186"/>
      <c r="AO8" s="187"/>
      <c r="AP8" s="180"/>
      <c r="AQ8" s="292" t="s">
        <v>108</v>
      </c>
      <c r="AR8" s="415"/>
      <c r="AS8" s="293" t="s">
        <v>107</v>
      </c>
      <c r="AT8" s="180"/>
      <c r="AU8" s="180"/>
      <c r="AV8" s="180"/>
      <c r="AW8" s="180"/>
      <c r="AX8" s="180"/>
      <c r="AY8" s="180"/>
      <c r="AZ8" s="179"/>
      <c r="BA8" s="120"/>
    </row>
    <row r="9" spans="3:53" s="174" customFormat="1" ht="20.100000000000001" customHeight="1" x14ac:dyDescent="0.25">
      <c r="C9" s="175"/>
      <c r="D9" s="176"/>
      <c r="E9" s="176"/>
      <c r="F9" s="514">
        <f>IF(SUM(C30,C53,C75,C98)&gt;1,0,SUM(D30,D53,D75,D98))</f>
        <v>0</v>
      </c>
      <c r="G9" s="515"/>
      <c r="H9" s="177"/>
      <c r="I9" s="516" t="s">
        <v>120</v>
      </c>
      <c r="J9" s="516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516"/>
      <c r="Z9" s="516"/>
      <c r="AA9" s="516"/>
      <c r="AB9" s="177"/>
      <c r="AC9" s="177"/>
      <c r="AD9" s="177"/>
      <c r="AE9" s="177"/>
      <c r="AF9" s="177"/>
      <c r="AG9" s="177"/>
      <c r="AH9" s="177"/>
      <c r="AI9" s="177"/>
      <c r="AJ9" s="416"/>
      <c r="AK9" s="416"/>
      <c r="AL9" s="178"/>
      <c r="AM9" s="186"/>
      <c r="AN9" s="186"/>
      <c r="AO9" s="187"/>
      <c r="AP9" s="180"/>
      <c r="AQ9" s="294"/>
      <c r="AR9" s="413"/>
      <c r="AS9" s="293"/>
      <c r="AT9" s="180"/>
      <c r="AU9" s="180"/>
      <c r="AV9" s="180"/>
      <c r="AW9" s="180"/>
      <c r="AX9" s="180"/>
      <c r="AY9" s="180"/>
      <c r="AZ9" s="179"/>
      <c r="BA9" s="120"/>
    </row>
    <row r="10" spans="3:53" s="174" customFormat="1" ht="20.100000000000001" customHeight="1" thickBot="1" x14ac:dyDescent="0.3">
      <c r="C10" s="175"/>
      <c r="D10" s="176"/>
      <c r="E10" s="176"/>
      <c r="F10" s="417"/>
      <c r="G10" s="417"/>
      <c r="H10" s="177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77"/>
      <c r="AC10" s="177"/>
      <c r="AD10" s="177"/>
      <c r="AE10" s="177"/>
      <c r="AF10" s="177"/>
      <c r="AG10" s="177"/>
      <c r="AH10" s="177"/>
      <c r="AI10" s="177"/>
      <c r="AJ10" s="416"/>
      <c r="AK10" s="416"/>
      <c r="AL10" s="178"/>
      <c r="AM10" s="186"/>
      <c r="AN10" s="186"/>
      <c r="AO10" s="187"/>
      <c r="AP10" s="180"/>
      <c r="AQ10" s="418" t="s">
        <v>87</v>
      </c>
      <c r="AR10" s="419">
        <v>0</v>
      </c>
      <c r="AS10" s="390" t="s">
        <v>88</v>
      </c>
      <c r="AT10" s="180"/>
      <c r="AU10" s="180"/>
      <c r="AV10" s="180"/>
      <c r="AW10" s="180"/>
      <c r="AX10" s="180"/>
      <c r="AY10" s="180"/>
      <c r="AZ10" s="181"/>
      <c r="BA10" s="290"/>
    </row>
    <row r="11" spans="3:53" ht="20.100000000000001" customHeight="1" thickTop="1" x14ac:dyDescent="0.25">
      <c r="C11" s="125"/>
      <c r="D11" s="126"/>
      <c r="E11" s="126"/>
      <c r="F11" s="504" t="s">
        <v>134</v>
      </c>
      <c r="G11" s="505"/>
      <c r="H11" s="505"/>
      <c r="I11" s="505"/>
      <c r="J11" s="505"/>
      <c r="K11" s="505"/>
      <c r="L11" s="505"/>
      <c r="M11" s="505"/>
      <c r="N11" s="505"/>
      <c r="O11" s="505"/>
      <c r="P11" s="505"/>
      <c r="Q11" s="505"/>
      <c r="R11" s="505"/>
      <c r="S11" s="505"/>
      <c r="T11" s="505"/>
      <c r="U11" s="505"/>
      <c r="V11" s="505"/>
      <c r="W11" s="505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9"/>
      <c r="AM11" s="185"/>
      <c r="AN11" s="185"/>
      <c r="AO11" s="187"/>
      <c r="AP11" s="180"/>
      <c r="AQ11" s="390"/>
      <c r="AR11" s="419"/>
      <c r="AS11" s="393"/>
      <c r="AT11" s="180"/>
      <c r="AU11" s="180"/>
      <c r="AV11" s="180"/>
      <c r="AW11" s="180"/>
      <c r="AX11" s="180"/>
      <c r="AY11" s="180"/>
      <c r="AZ11" s="181"/>
      <c r="BA11" s="290"/>
    </row>
    <row r="12" spans="3:53" ht="20.100000000000001" customHeight="1" x14ac:dyDescent="0.25">
      <c r="C12" s="130"/>
      <c r="D12" s="81"/>
      <c r="E12" s="81"/>
      <c r="F12" s="8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131"/>
      <c r="AM12" s="185"/>
      <c r="AN12" s="185"/>
      <c r="AO12" s="187"/>
      <c r="AP12" s="180"/>
      <c r="AQ12" s="390"/>
      <c r="AR12" s="419"/>
      <c r="AS12" s="393"/>
      <c r="AT12" s="180"/>
      <c r="AU12" s="180"/>
      <c r="AV12" s="180"/>
      <c r="AW12" s="180"/>
      <c r="AX12" s="180"/>
      <c r="AY12" s="180"/>
      <c r="AZ12" s="181"/>
      <c r="BA12" s="290"/>
    </row>
    <row r="13" spans="3:53" ht="20.100000000000001" customHeight="1" x14ac:dyDescent="0.25">
      <c r="C13" s="130"/>
      <c r="D13" s="269" t="s">
        <v>133</v>
      </c>
      <c r="E13" s="81"/>
      <c r="F13" s="143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131"/>
      <c r="AM13" s="185"/>
      <c r="AN13" s="185"/>
      <c r="AO13" s="187"/>
      <c r="AP13" s="180"/>
      <c r="AQ13" s="418" t="s">
        <v>89</v>
      </c>
      <c r="AR13" s="419">
        <v>1</v>
      </c>
      <c r="AS13" s="390" t="s">
        <v>90</v>
      </c>
      <c r="AT13" s="180"/>
      <c r="AU13" s="180"/>
      <c r="AV13" s="180"/>
      <c r="AW13" s="180"/>
      <c r="AX13" s="180"/>
      <c r="AY13" s="180"/>
      <c r="AZ13" s="181"/>
      <c r="BA13" s="290"/>
    </row>
    <row r="14" spans="3:53" ht="20.100000000000001" customHeight="1" x14ac:dyDescent="0.25">
      <c r="C14" s="130"/>
      <c r="D14" s="508"/>
      <c r="E14" s="509"/>
      <c r="F14" s="123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105"/>
      <c r="W14" s="105"/>
      <c r="X14" s="422"/>
      <c r="Y14" s="422"/>
      <c r="Z14" s="422"/>
      <c r="AA14" s="422"/>
      <c r="AB14" s="422"/>
      <c r="AC14" s="422"/>
      <c r="AD14" s="422"/>
      <c r="AE14" s="422"/>
      <c r="AF14" s="422"/>
      <c r="AG14" s="422"/>
      <c r="AH14" s="422"/>
      <c r="AI14" s="422"/>
      <c r="AJ14" s="422"/>
      <c r="AK14" s="422"/>
      <c r="AL14" s="131"/>
      <c r="AM14" s="185"/>
      <c r="AN14" s="185"/>
      <c r="AO14" s="187"/>
      <c r="AP14" s="180"/>
      <c r="AQ14" s="421"/>
      <c r="AR14" s="419"/>
      <c r="AS14" s="393"/>
      <c r="AT14" s="180"/>
      <c r="AU14" s="180"/>
      <c r="AV14" s="180"/>
      <c r="AW14" s="180"/>
      <c r="AX14" s="180"/>
      <c r="AY14" s="180"/>
      <c r="AZ14" s="179"/>
      <c r="BA14" s="120"/>
    </row>
    <row r="15" spans="3:53" ht="20.100000000000001" customHeight="1" x14ac:dyDescent="0.25">
      <c r="C15" s="130"/>
      <c r="D15" s="486" t="str">
        <f>IF(F15&lt;&gt;0,0,"")</f>
        <v/>
      </c>
      <c r="E15" s="487"/>
      <c r="F15" s="189"/>
      <c r="G15" s="510" t="s">
        <v>61</v>
      </c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498"/>
      <c r="AK15" s="498"/>
      <c r="AL15" s="131"/>
      <c r="AM15" s="185"/>
      <c r="AN15" s="185"/>
      <c r="AO15" s="187"/>
      <c r="AP15" s="180"/>
      <c r="AQ15" s="390"/>
      <c r="AR15" s="419"/>
      <c r="AS15" s="393"/>
      <c r="AT15" s="180"/>
      <c r="AU15" s="180"/>
      <c r="AV15" s="180"/>
      <c r="AW15" s="180"/>
      <c r="AX15" s="180"/>
      <c r="AY15" s="180"/>
      <c r="AZ15" s="179"/>
      <c r="BA15" s="120"/>
    </row>
    <row r="16" spans="3:53" ht="20.100000000000001" customHeight="1" x14ac:dyDescent="0.25">
      <c r="C16" s="130"/>
      <c r="D16" s="495"/>
      <c r="E16" s="495"/>
      <c r="F16" s="17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23"/>
      <c r="W16" s="423"/>
      <c r="X16" s="423"/>
      <c r="Y16" s="423"/>
      <c r="Z16" s="423"/>
      <c r="AA16" s="423"/>
      <c r="AB16" s="423"/>
      <c r="AC16" s="423"/>
      <c r="AD16" s="423"/>
      <c r="AE16" s="423"/>
      <c r="AF16" s="423"/>
      <c r="AG16" s="423"/>
      <c r="AH16" s="423"/>
      <c r="AI16" s="423"/>
      <c r="AJ16" s="423"/>
      <c r="AK16" s="423"/>
      <c r="AL16" s="131"/>
      <c r="AM16" s="185"/>
      <c r="AN16" s="185"/>
      <c r="AO16" s="187"/>
      <c r="AP16" s="180"/>
      <c r="AQ16" s="418" t="s">
        <v>91</v>
      </c>
      <c r="AR16" s="419">
        <v>2</v>
      </c>
      <c r="AS16" s="390" t="s">
        <v>92</v>
      </c>
      <c r="AT16" s="180"/>
      <c r="AU16" s="180"/>
      <c r="AV16" s="180"/>
      <c r="AW16" s="180"/>
      <c r="AX16" s="180"/>
      <c r="AY16" s="180"/>
      <c r="AZ16" s="179"/>
      <c r="BA16" s="120"/>
    </row>
    <row r="17" spans="3:53" ht="20.100000000000001" customHeight="1" x14ac:dyDescent="0.25">
      <c r="C17" s="130"/>
      <c r="D17" s="486" t="str">
        <f>IF(F17&lt;&gt;0,5,"")</f>
        <v/>
      </c>
      <c r="E17" s="487"/>
      <c r="F17" s="189"/>
      <c r="G17" s="510" t="s">
        <v>50</v>
      </c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8"/>
      <c r="AK17" s="498"/>
      <c r="AL17" s="131"/>
      <c r="AM17" s="185"/>
      <c r="AN17" s="185"/>
      <c r="AO17" s="187"/>
      <c r="AP17" s="180"/>
      <c r="AQ17" s="421"/>
      <c r="AR17" s="419"/>
      <c r="AS17" s="390" t="s">
        <v>93</v>
      </c>
      <c r="AT17" s="180"/>
      <c r="AU17" s="180"/>
      <c r="AV17" s="180"/>
      <c r="AW17" s="180"/>
      <c r="AX17" s="180"/>
      <c r="AY17" s="180"/>
      <c r="AZ17" s="179"/>
      <c r="BA17" s="120"/>
    </row>
    <row r="18" spans="3:53" ht="20.100000000000001" customHeight="1" x14ac:dyDescent="0.25">
      <c r="C18" s="130"/>
      <c r="D18" s="495"/>
      <c r="E18" s="495"/>
      <c r="F18" s="17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423"/>
      <c r="AI18" s="423"/>
      <c r="AJ18" s="423"/>
      <c r="AK18" s="423"/>
      <c r="AL18" s="131"/>
      <c r="AM18" s="185"/>
      <c r="AN18" s="185"/>
      <c r="AO18" s="187"/>
      <c r="AP18" s="180"/>
      <c r="AQ18" s="421"/>
      <c r="AR18" s="419"/>
      <c r="AS18" s="390" t="s">
        <v>94</v>
      </c>
      <c r="AT18" s="180"/>
      <c r="AU18" s="180"/>
      <c r="AV18" s="180"/>
      <c r="AW18" s="180"/>
      <c r="AX18" s="180"/>
      <c r="AY18" s="180"/>
      <c r="AZ18" s="179"/>
      <c r="BA18" s="120"/>
    </row>
    <row r="19" spans="3:53" ht="20.100000000000001" customHeight="1" x14ac:dyDescent="0.25">
      <c r="C19" s="130"/>
      <c r="D19" s="486" t="str">
        <f>IF(F19&lt;&gt;0,12,"")</f>
        <v/>
      </c>
      <c r="E19" s="487"/>
      <c r="F19" s="189"/>
      <c r="G19" s="513" t="s">
        <v>49</v>
      </c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  <c r="AE19" s="513"/>
      <c r="AF19" s="513"/>
      <c r="AG19" s="513"/>
      <c r="AH19" s="513"/>
      <c r="AI19" s="513"/>
      <c r="AJ19" s="513"/>
      <c r="AK19" s="513"/>
      <c r="AL19" s="131"/>
      <c r="AM19" s="185"/>
      <c r="AN19" s="185"/>
      <c r="AO19" s="187"/>
      <c r="AP19" s="180"/>
      <c r="AQ19" s="418" t="s">
        <v>95</v>
      </c>
      <c r="AR19" s="419">
        <v>3</v>
      </c>
      <c r="AS19" s="390" t="s">
        <v>96</v>
      </c>
      <c r="AT19" s="180"/>
      <c r="AU19" s="180"/>
      <c r="AV19" s="180"/>
      <c r="AW19" s="180"/>
      <c r="AX19" s="180"/>
      <c r="AY19" s="180"/>
      <c r="AZ19" s="179"/>
      <c r="BA19" s="120"/>
    </row>
    <row r="20" spans="3:53" ht="20.100000000000001" customHeight="1" x14ac:dyDescent="0.25">
      <c r="C20" s="130"/>
      <c r="D20" s="495"/>
      <c r="E20" s="495"/>
      <c r="F20" s="172"/>
      <c r="G20" s="513"/>
      <c r="H20" s="513"/>
      <c r="I20" s="513"/>
      <c r="J20" s="513"/>
      <c r="K20" s="513"/>
      <c r="L20" s="513"/>
      <c r="M20" s="513"/>
      <c r="N20" s="513"/>
      <c r="O20" s="513"/>
      <c r="P20" s="513"/>
      <c r="Q20" s="513"/>
      <c r="R20" s="513"/>
      <c r="S20" s="513"/>
      <c r="T20" s="513"/>
      <c r="U20" s="513"/>
      <c r="V20" s="513"/>
      <c r="W20" s="513"/>
      <c r="X20" s="513"/>
      <c r="Y20" s="513"/>
      <c r="Z20" s="513"/>
      <c r="AA20" s="513"/>
      <c r="AB20" s="513"/>
      <c r="AC20" s="513"/>
      <c r="AD20" s="513"/>
      <c r="AE20" s="513"/>
      <c r="AF20" s="513"/>
      <c r="AG20" s="513"/>
      <c r="AH20" s="513"/>
      <c r="AI20" s="513"/>
      <c r="AJ20" s="513"/>
      <c r="AK20" s="513"/>
      <c r="AL20" s="131"/>
      <c r="AM20" s="185"/>
      <c r="AN20" s="185"/>
      <c r="AO20" s="187"/>
      <c r="AP20" s="180"/>
      <c r="AQ20" s="421"/>
      <c r="AR20" s="419"/>
      <c r="AS20" s="390" t="s">
        <v>97</v>
      </c>
      <c r="AT20" s="180"/>
      <c r="AU20" s="180"/>
      <c r="AV20" s="180"/>
      <c r="AW20" s="180"/>
      <c r="AX20" s="180"/>
      <c r="AY20" s="180"/>
      <c r="AZ20" s="179"/>
      <c r="BA20" s="120"/>
    </row>
    <row r="21" spans="3:53" ht="20.100000000000001" customHeight="1" x14ac:dyDescent="0.25">
      <c r="C21" s="130"/>
      <c r="D21" s="486" t="str">
        <f>IF(F21&lt;&gt;0,19,"")</f>
        <v/>
      </c>
      <c r="E21" s="487"/>
      <c r="F21" s="189"/>
      <c r="G21" s="499" t="s">
        <v>48</v>
      </c>
      <c r="H21" s="499"/>
      <c r="I21" s="499"/>
      <c r="J21" s="499"/>
      <c r="K21" s="499"/>
      <c r="L21" s="499"/>
      <c r="M21" s="499"/>
      <c r="N21" s="499"/>
      <c r="O21" s="499"/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/>
      <c r="AB21" s="499"/>
      <c r="AC21" s="499"/>
      <c r="AD21" s="499"/>
      <c r="AE21" s="499"/>
      <c r="AF21" s="499"/>
      <c r="AG21" s="499"/>
      <c r="AH21" s="499"/>
      <c r="AI21" s="499"/>
      <c r="AJ21" s="499"/>
      <c r="AK21" s="499"/>
      <c r="AL21" s="131"/>
      <c r="AM21" s="185"/>
      <c r="AN21" s="185"/>
      <c r="AO21" s="187"/>
      <c r="AP21" s="180"/>
      <c r="AQ21" s="421"/>
      <c r="AR21" s="419"/>
      <c r="AS21" s="390" t="s">
        <v>98</v>
      </c>
      <c r="AT21" s="180"/>
      <c r="AU21" s="180"/>
      <c r="AV21" s="180"/>
      <c r="AW21" s="180"/>
      <c r="AX21" s="180"/>
      <c r="AY21" s="180"/>
      <c r="AZ21" s="179"/>
      <c r="BA21" s="120"/>
    </row>
    <row r="22" spans="3:53" ht="20.100000000000001" customHeight="1" x14ac:dyDescent="0.25">
      <c r="C22" s="130"/>
      <c r="D22" s="495"/>
      <c r="E22" s="495"/>
      <c r="F22" s="172"/>
      <c r="G22" s="499"/>
      <c r="H22" s="499"/>
      <c r="I22" s="499"/>
      <c r="J22" s="499"/>
      <c r="K22" s="499"/>
      <c r="L22" s="499"/>
      <c r="M22" s="499"/>
      <c r="N22" s="499"/>
      <c r="O22" s="499"/>
      <c r="P22" s="499"/>
      <c r="Q22" s="499"/>
      <c r="R22" s="499"/>
      <c r="S22" s="499"/>
      <c r="T22" s="499"/>
      <c r="U22" s="499"/>
      <c r="V22" s="499"/>
      <c r="W22" s="499"/>
      <c r="X22" s="499"/>
      <c r="Y22" s="499"/>
      <c r="Z22" s="499"/>
      <c r="AA22" s="499"/>
      <c r="AB22" s="499"/>
      <c r="AC22" s="499"/>
      <c r="AD22" s="499"/>
      <c r="AE22" s="499"/>
      <c r="AF22" s="499"/>
      <c r="AG22" s="499"/>
      <c r="AH22" s="499"/>
      <c r="AI22" s="499"/>
      <c r="AJ22" s="499"/>
      <c r="AK22" s="499"/>
      <c r="AL22" s="131"/>
      <c r="AM22" s="185"/>
      <c r="AN22" s="185"/>
      <c r="AO22" s="187"/>
      <c r="AP22" s="180"/>
      <c r="AQ22" s="418" t="s">
        <v>99</v>
      </c>
      <c r="AR22" s="419">
        <v>4</v>
      </c>
      <c r="AS22" s="390" t="s">
        <v>100</v>
      </c>
      <c r="AT22" s="180"/>
      <c r="AU22" s="180"/>
      <c r="AV22" s="180"/>
      <c r="AW22" s="180"/>
      <c r="AX22" s="180"/>
      <c r="AY22" s="180"/>
      <c r="AZ22" s="179"/>
      <c r="BA22" s="120"/>
    </row>
    <row r="23" spans="3:53" ht="20.100000000000001" customHeight="1" x14ac:dyDescent="0.25">
      <c r="C23" s="130"/>
      <c r="D23" s="486" t="str">
        <f>IF(F23&lt;&gt;0,26,"")</f>
        <v/>
      </c>
      <c r="E23" s="487"/>
      <c r="F23" s="189"/>
      <c r="G23" s="499" t="s">
        <v>47</v>
      </c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9"/>
      <c r="AB23" s="499"/>
      <c r="AC23" s="499"/>
      <c r="AD23" s="499"/>
      <c r="AE23" s="499"/>
      <c r="AF23" s="499"/>
      <c r="AG23" s="499"/>
      <c r="AH23" s="499"/>
      <c r="AI23" s="499"/>
      <c r="AJ23" s="499"/>
      <c r="AK23" s="499"/>
      <c r="AL23" s="131"/>
      <c r="AM23" s="185"/>
      <c r="AN23" s="185"/>
      <c r="AO23" s="187"/>
      <c r="AP23" s="180"/>
      <c r="AQ23" s="421"/>
      <c r="AR23" s="419"/>
      <c r="AS23" s="390" t="s">
        <v>101</v>
      </c>
      <c r="AT23" s="180"/>
      <c r="AU23" s="180"/>
      <c r="AV23" s="180"/>
      <c r="AW23" s="180"/>
      <c r="AX23" s="180"/>
      <c r="AY23" s="180"/>
      <c r="AZ23" s="179"/>
      <c r="BA23" s="120"/>
    </row>
    <row r="24" spans="3:53" ht="20.100000000000001" customHeight="1" x14ac:dyDescent="0.25">
      <c r="C24" s="130"/>
      <c r="D24" s="495"/>
      <c r="E24" s="495"/>
      <c r="F24" s="172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499"/>
      <c r="R24" s="499"/>
      <c r="S24" s="499"/>
      <c r="T24" s="499"/>
      <c r="U24" s="499"/>
      <c r="V24" s="499"/>
      <c r="W24" s="499"/>
      <c r="X24" s="499"/>
      <c r="Y24" s="499"/>
      <c r="Z24" s="499"/>
      <c r="AA24" s="499"/>
      <c r="AB24" s="499"/>
      <c r="AC24" s="499"/>
      <c r="AD24" s="499"/>
      <c r="AE24" s="499"/>
      <c r="AF24" s="499"/>
      <c r="AG24" s="499"/>
      <c r="AH24" s="499"/>
      <c r="AI24" s="499"/>
      <c r="AJ24" s="499"/>
      <c r="AK24" s="499"/>
      <c r="AL24" s="131"/>
      <c r="AM24" s="185"/>
      <c r="AN24" s="185"/>
      <c r="AO24" s="187"/>
      <c r="AP24" s="180"/>
      <c r="AQ24" s="421"/>
      <c r="AR24" s="419"/>
      <c r="AS24" s="390" t="s">
        <v>102</v>
      </c>
      <c r="AT24" s="180"/>
      <c r="AU24" s="180"/>
      <c r="AV24" s="180"/>
      <c r="AW24" s="180"/>
      <c r="AX24" s="180"/>
      <c r="AY24" s="180"/>
      <c r="AZ24" s="179"/>
      <c r="BA24" s="120"/>
    </row>
    <row r="25" spans="3:53" ht="20.100000000000001" customHeight="1" x14ac:dyDescent="0.25">
      <c r="C25" s="130"/>
      <c r="D25" s="486" t="str">
        <f>IF(F25&lt;&gt;0,33,"")</f>
        <v/>
      </c>
      <c r="E25" s="487"/>
      <c r="F25" s="188"/>
      <c r="G25" s="499" t="s">
        <v>46</v>
      </c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499"/>
      <c r="W25" s="499"/>
      <c r="X25" s="499"/>
      <c r="Y25" s="499"/>
      <c r="Z25" s="499"/>
      <c r="AA25" s="499"/>
      <c r="AB25" s="499"/>
      <c r="AC25" s="499"/>
      <c r="AD25" s="499"/>
      <c r="AE25" s="499"/>
      <c r="AF25" s="499"/>
      <c r="AG25" s="499"/>
      <c r="AH25" s="499"/>
      <c r="AI25" s="499"/>
      <c r="AJ25" s="499"/>
      <c r="AK25" s="140"/>
      <c r="AL25" s="131"/>
      <c r="AM25" s="185"/>
      <c r="AN25" s="185"/>
      <c r="AO25" s="187"/>
      <c r="AP25" s="180"/>
      <c r="AQ25" s="418" t="s">
        <v>103</v>
      </c>
      <c r="AR25" s="419">
        <v>5</v>
      </c>
      <c r="AS25" s="390" t="s">
        <v>104</v>
      </c>
      <c r="AT25" s="180"/>
      <c r="AU25" s="180"/>
      <c r="AV25" s="180"/>
      <c r="AW25" s="180"/>
      <c r="AX25" s="180"/>
      <c r="AY25" s="180"/>
      <c r="AZ25" s="179"/>
      <c r="BA25" s="120"/>
    </row>
    <row r="26" spans="3:53" ht="20.100000000000001" customHeight="1" x14ac:dyDescent="0.25">
      <c r="C26" s="130"/>
      <c r="D26" s="495"/>
      <c r="E26" s="495"/>
      <c r="F26" s="172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499"/>
      <c r="U26" s="499"/>
      <c r="V26" s="499"/>
      <c r="W26" s="499"/>
      <c r="X26" s="499"/>
      <c r="Y26" s="499"/>
      <c r="Z26" s="499"/>
      <c r="AA26" s="499"/>
      <c r="AB26" s="499"/>
      <c r="AC26" s="499"/>
      <c r="AD26" s="499"/>
      <c r="AE26" s="499"/>
      <c r="AF26" s="499"/>
      <c r="AG26" s="499"/>
      <c r="AH26" s="499"/>
      <c r="AI26" s="499"/>
      <c r="AJ26" s="499"/>
      <c r="AK26" s="140"/>
      <c r="AL26" s="131"/>
      <c r="AM26" s="185"/>
      <c r="AN26" s="185"/>
      <c r="AO26" s="187"/>
      <c r="AP26" s="180"/>
      <c r="AQ26" s="421"/>
      <c r="AR26" s="390"/>
      <c r="AS26" s="390" t="s">
        <v>105</v>
      </c>
      <c r="AT26" s="180"/>
      <c r="AU26" s="180"/>
      <c r="AV26" s="180"/>
      <c r="AW26" s="180"/>
      <c r="AX26" s="180"/>
      <c r="AY26" s="180"/>
      <c r="AZ26" s="179"/>
      <c r="BA26" s="120"/>
    </row>
    <row r="27" spans="3:53" ht="20.100000000000001" customHeight="1" x14ac:dyDescent="0.25">
      <c r="C27" s="130"/>
      <c r="D27" s="486" t="str">
        <f>IF(F27&lt;&gt;0,40,"")</f>
        <v/>
      </c>
      <c r="E27" s="487"/>
      <c r="F27" s="188"/>
      <c r="G27" s="499" t="s">
        <v>44</v>
      </c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  <c r="T27" s="499"/>
      <c r="U27" s="499"/>
      <c r="V27" s="499"/>
      <c r="W27" s="499"/>
      <c r="X27" s="499"/>
      <c r="Y27" s="499"/>
      <c r="Z27" s="499"/>
      <c r="AA27" s="499"/>
      <c r="AB27" s="499"/>
      <c r="AC27" s="499"/>
      <c r="AD27" s="499"/>
      <c r="AE27" s="499"/>
      <c r="AF27" s="499"/>
      <c r="AG27" s="499"/>
      <c r="AH27" s="499"/>
      <c r="AI27" s="499"/>
      <c r="AJ27" s="499"/>
      <c r="AK27" s="140"/>
      <c r="AL27" s="131"/>
      <c r="AM27" s="185"/>
      <c r="AN27" s="185"/>
      <c r="AO27" s="187"/>
      <c r="AP27" s="180"/>
      <c r="AQ27" s="421"/>
      <c r="AR27" s="393"/>
      <c r="AS27" s="390" t="s">
        <v>106</v>
      </c>
      <c r="AT27" s="180"/>
      <c r="AU27" s="180"/>
      <c r="AV27" s="180"/>
      <c r="AW27" s="180"/>
      <c r="AX27" s="180"/>
      <c r="AY27" s="180"/>
      <c r="AZ27" s="179"/>
      <c r="BA27" s="120"/>
    </row>
    <row r="28" spans="3:53" ht="20.100000000000001" customHeight="1" thickBot="1" x14ac:dyDescent="0.3">
      <c r="C28" s="130"/>
      <c r="D28" s="495"/>
      <c r="E28" s="495"/>
      <c r="F28" s="172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499"/>
      <c r="T28" s="499"/>
      <c r="U28" s="499"/>
      <c r="V28" s="499"/>
      <c r="W28" s="499"/>
      <c r="X28" s="499"/>
      <c r="Y28" s="499"/>
      <c r="Z28" s="499"/>
      <c r="AA28" s="499"/>
      <c r="AB28" s="499"/>
      <c r="AC28" s="499"/>
      <c r="AD28" s="499"/>
      <c r="AE28" s="499"/>
      <c r="AF28" s="499"/>
      <c r="AG28" s="499"/>
      <c r="AH28" s="499"/>
      <c r="AI28" s="499"/>
      <c r="AJ28" s="499"/>
      <c r="AK28" s="140"/>
      <c r="AL28" s="131"/>
      <c r="AM28" s="185"/>
      <c r="AN28" s="185"/>
      <c r="AO28" s="295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182"/>
      <c r="BA28" s="120"/>
    </row>
    <row r="29" spans="3:53" ht="20.100000000000001" customHeight="1" thickTop="1" x14ac:dyDescent="0.2">
      <c r="C29" s="130"/>
      <c r="D29" s="492" t="str">
        <f>IF(F29&lt;&gt;0,45,"")</f>
        <v/>
      </c>
      <c r="E29" s="493"/>
      <c r="F29" s="189"/>
      <c r="G29" s="510" t="s">
        <v>45</v>
      </c>
      <c r="H29" s="511"/>
      <c r="I29" s="511"/>
      <c r="J29" s="511"/>
      <c r="K29" s="511"/>
      <c r="L29" s="511"/>
      <c r="M29" s="511"/>
      <c r="N29" s="511"/>
      <c r="O29" s="511"/>
      <c r="P29" s="511"/>
      <c r="Q29" s="511"/>
      <c r="R29" s="511"/>
      <c r="S29" s="511"/>
      <c r="T29" s="511"/>
      <c r="U29" s="511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519"/>
      <c r="AK29" s="140"/>
      <c r="AL29" s="131"/>
      <c r="AM29" s="185"/>
      <c r="AN29" s="185"/>
      <c r="AO29" s="185"/>
    </row>
    <row r="30" spans="3:53" ht="20.100000000000001" customHeight="1" thickBot="1" x14ac:dyDescent="0.25">
      <c r="C30" s="312" t="str">
        <f>IF(D30&lt;&gt;0,1,"")</f>
        <v/>
      </c>
      <c r="D30" s="506">
        <f>SUM(D15:E29)</f>
        <v>0</v>
      </c>
      <c r="E30" s="507"/>
      <c r="F30" s="192" t="s">
        <v>7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105"/>
      <c r="W30" s="105"/>
      <c r="X30" s="105"/>
      <c r="Y30" s="79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131"/>
      <c r="AM30" s="185"/>
      <c r="AN30" s="185"/>
    </row>
    <row r="31" spans="3:53" s="184" customFormat="1" ht="20.100000000000001" customHeight="1" thickTop="1" thickBot="1" x14ac:dyDescent="0.25">
      <c r="C31" s="274"/>
      <c r="D31" s="275"/>
      <c r="E31" s="275"/>
      <c r="F31" s="276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8"/>
      <c r="W31" s="278"/>
      <c r="X31" s="278"/>
      <c r="Y31" s="279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5"/>
      <c r="AL31" s="280"/>
      <c r="AM31" s="185"/>
      <c r="AN31" s="185"/>
    </row>
    <row r="32" spans="3:53" ht="20.100000000000001" customHeight="1" thickTop="1" x14ac:dyDescent="0.25">
      <c r="C32" s="130"/>
      <c r="D32" s="81"/>
      <c r="E32" s="81"/>
      <c r="F32" s="512" t="s">
        <v>157</v>
      </c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1"/>
      <c r="X32" s="105"/>
      <c r="Y32" s="79"/>
      <c r="Z32" s="81"/>
      <c r="AA32" s="81"/>
      <c r="AB32" s="146"/>
      <c r="AC32" s="146"/>
      <c r="AD32" s="146"/>
      <c r="AE32" s="146"/>
      <c r="AF32" s="146"/>
      <c r="AG32" s="146"/>
      <c r="AH32" s="146"/>
      <c r="AI32" s="146"/>
      <c r="AJ32" s="147"/>
      <c r="AK32" s="81"/>
      <c r="AL32" s="131"/>
      <c r="AM32" s="185"/>
      <c r="AN32" s="185"/>
    </row>
    <row r="33" spans="3:40" ht="20.100000000000001" customHeight="1" x14ac:dyDescent="0.2">
      <c r="C33" s="130"/>
      <c r="D33" s="81"/>
      <c r="E33" s="81"/>
      <c r="F33" s="143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105"/>
      <c r="Y33" s="79"/>
      <c r="Z33" s="81"/>
      <c r="AA33" s="81"/>
      <c r="AB33" s="146"/>
      <c r="AC33" s="146"/>
      <c r="AD33" s="146"/>
      <c r="AE33" s="146"/>
      <c r="AF33" s="146"/>
      <c r="AG33" s="146"/>
      <c r="AH33" s="146"/>
      <c r="AI33" s="146"/>
      <c r="AJ33" s="147"/>
      <c r="AK33" s="81"/>
      <c r="AL33" s="131"/>
      <c r="AM33" s="185"/>
      <c r="AN33" s="185"/>
    </row>
    <row r="34" spans="3:40" ht="20.100000000000001" customHeight="1" x14ac:dyDescent="0.2">
      <c r="C34" s="130"/>
      <c r="D34" s="269" t="s">
        <v>133</v>
      </c>
      <c r="E34" s="81"/>
      <c r="F34" s="143"/>
      <c r="G34" s="424"/>
      <c r="H34" s="424"/>
      <c r="I34" s="424"/>
      <c r="J34" s="424"/>
      <c r="K34" s="424"/>
      <c r="L34" s="424"/>
      <c r="M34" s="424"/>
      <c r="N34" s="424"/>
      <c r="O34" s="424"/>
      <c r="P34" s="424"/>
      <c r="Q34" s="424"/>
      <c r="R34" s="424"/>
      <c r="S34" s="424"/>
      <c r="T34" s="424"/>
      <c r="U34" s="424"/>
      <c r="V34" s="424"/>
      <c r="W34" s="424"/>
      <c r="X34" s="105"/>
      <c r="Y34" s="79"/>
      <c r="Z34" s="81"/>
      <c r="AA34" s="81"/>
      <c r="AB34" s="146"/>
      <c r="AC34" s="146"/>
      <c r="AD34" s="146"/>
      <c r="AE34" s="146"/>
      <c r="AF34" s="146"/>
      <c r="AG34" s="146"/>
      <c r="AH34" s="146"/>
      <c r="AI34" s="146"/>
      <c r="AJ34" s="147"/>
      <c r="AK34" s="81"/>
      <c r="AL34" s="131"/>
      <c r="AM34" s="185"/>
      <c r="AN34" s="185"/>
    </row>
    <row r="35" spans="3:40" ht="20.100000000000001" customHeight="1" x14ac:dyDescent="0.2">
      <c r="C35" s="130"/>
      <c r="D35" s="508"/>
      <c r="E35" s="509"/>
      <c r="F35" s="123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105"/>
      <c r="W35" s="105"/>
      <c r="X35" s="105"/>
      <c r="Y35" s="79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131"/>
      <c r="AM35" s="185"/>
      <c r="AN35" s="185"/>
    </row>
    <row r="36" spans="3:40" ht="20.100000000000001" customHeight="1" x14ac:dyDescent="0.2">
      <c r="C36" s="130"/>
      <c r="D36" s="486" t="str">
        <f>IF(F36&lt;&gt;0,0,"")</f>
        <v/>
      </c>
      <c r="E36" s="487"/>
      <c r="F36" s="189"/>
      <c r="G36" s="510" t="s">
        <v>148</v>
      </c>
      <c r="H36" s="511"/>
      <c r="I36" s="511"/>
      <c r="J36" s="511"/>
      <c r="K36" s="511"/>
      <c r="L36" s="511"/>
      <c r="M36" s="511"/>
      <c r="N36" s="511"/>
      <c r="O36" s="511"/>
      <c r="P36" s="511"/>
      <c r="Q36" s="511"/>
      <c r="R36" s="511"/>
      <c r="S36" s="511"/>
      <c r="T36" s="511"/>
      <c r="U36" s="511"/>
      <c r="V36" s="498"/>
      <c r="W36" s="498"/>
      <c r="X36" s="498"/>
      <c r="Y36" s="498"/>
      <c r="Z36" s="498"/>
      <c r="AA36" s="498"/>
      <c r="AB36" s="498"/>
      <c r="AC36" s="498"/>
      <c r="AD36" s="498"/>
      <c r="AE36" s="498"/>
      <c r="AF36" s="498"/>
      <c r="AG36" s="498"/>
      <c r="AH36" s="498"/>
      <c r="AI36" s="498"/>
      <c r="AJ36" s="498"/>
      <c r="AK36" s="498"/>
      <c r="AL36" s="131"/>
      <c r="AM36" s="185"/>
      <c r="AN36" s="185"/>
    </row>
    <row r="37" spans="3:40" ht="20.100000000000001" customHeight="1" x14ac:dyDescent="0.2">
      <c r="C37" s="130"/>
      <c r="D37" s="495"/>
      <c r="E37" s="495"/>
      <c r="F37" s="172"/>
      <c r="G37" s="412"/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3"/>
      <c r="AJ37" s="423"/>
      <c r="AK37" s="423"/>
      <c r="AL37" s="131"/>
      <c r="AM37" s="185"/>
      <c r="AN37" s="185"/>
    </row>
    <row r="38" spans="3:40" ht="20.100000000000001" customHeight="1" x14ac:dyDescent="0.2">
      <c r="C38" s="130"/>
      <c r="D38" s="486" t="str">
        <f>IF(F38&lt;&gt;0,7,"")</f>
        <v/>
      </c>
      <c r="E38" s="487"/>
      <c r="F38" s="189"/>
      <c r="G38" s="499" t="s">
        <v>144</v>
      </c>
      <c r="H38" s="499"/>
      <c r="I38" s="499"/>
      <c r="J38" s="499"/>
      <c r="K38" s="499"/>
      <c r="L38" s="499"/>
      <c r="M38" s="499"/>
      <c r="N38" s="499"/>
      <c r="O38" s="499"/>
      <c r="P38" s="499"/>
      <c r="Q38" s="499"/>
      <c r="R38" s="499"/>
      <c r="S38" s="499"/>
      <c r="T38" s="499"/>
      <c r="U38" s="499"/>
      <c r="V38" s="499"/>
      <c r="W38" s="499"/>
      <c r="X38" s="499"/>
      <c r="Y38" s="499"/>
      <c r="Z38" s="499"/>
      <c r="AA38" s="499"/>
      <c r="AB38" s="499"/>
      <c r="AC38" s="499"/>
      <c r="AD38" s="499"/>
      <c r="AE38" s="499"/>
      <c r="AF38" s="499"/>
      <c r="AG38" s="499"/>
      <c r="AH38" s="499"/>
      <c r="AI38" s="499"/>
      <c r="AJ38" s="499"/>
      <c r="AK38" s="499"/>
      <c r="AL38" s="131"/>
      <c r="AM38" s="185"/>
      <c r="AN38" s="185"/>
    </row>
    <row r="39" spans="3:40" ht="20.100000000000001" customHeight="1" x14ac:dyDescent="0.2">
      <c r="C39" s="130"/>
      <c r="D39" s="495"/>
      <c r="E39" s="495"/>
      <c r="F39" s="172"/>
      <c r="G39" s="499"/>
      <c r="H39" s="499"/>
      <c r="I39" s="499"/>
      <c r="J39" s="499"/>
      <c r="K39" s="499"/>
      <c r="L39" s="499"/>
      <c r="M39" s="499"/>
      <c r="N39" s="499"/>
      <c r="O39" s="499"/>
      <c r="P39" s="499"/>
      <c r="Q39" s="499"/>
      <c r="R39" s="499"/>
      <c r="S39" s="499"/>
      <c r="T39" s="499"/>
      <c r="U39" s="499"/>
      <c r="V39" s="499"/>
      <c r="W39" s="499"/>
      <c r="X39" s="499"/>
      <c r="Y39" s="499"/>
      <c r="Z39" s="499"/>
      <c r="AA39" s="499"/>
      <c r="AB39" s="499"/>
      <c r="AC39" s="499"/>
      <c r="AD39" s="499"/>
      <c r="AE39" s="499"/>
      <c r="AF39" s="499"/>
      <c r="AG39" s="499"/>
      <c r="AH39" s="499"/>
      <c r="AI39" s="499"/>
      <c r="AJ39" s="499"/>
      <c r="AK39" s="499"/>
      <c r="AL39" s="131"/>
      <c r="AM39" s="185"/>
      <c r="AN39" s="185"/>
    </row>
    <row r="40" spans="3:40" ht="20.100000000000001" customHeight="1" x14ac:dyDescent="0.2">
      <c r="C40" s="130"/>
      <c r="D40" s="486" t="str">
        <f>IF(F40&lt;&gt;0,14,"")</f>
        <v/>
      </c>
      <c r="E40" s="487"/>
      <c r="F40" s="189"/>
      <c r="G40" s="499" t="s">
        <v>149</v>
      </c>
      <c r="H40" s="499"/>
      <c r="I40" s="499"/>
      <c r="J40" s="499"/>
      <c r="K40" s="499"/>
      <c r="L40" s="499"/>
      <c r="M40" s="499"/>
      <c r="N40" s="499"/>
      <c r="O40" s="499"/>
      <c r="P40" s="499"/>
      <c r="Q40" s="499"/>
      <c r="R40" s="499"/>
      <c r="S40" s="499"/>
      <c r="T40" s="499"/>
      <c r="U40" s="499"/>
      <c r="V40" s="499"/>
      <c r="W40" s="499"/>
      <c r="X40" s="499"/>
      <c r="Y40" s="499"/>
      <c r="Z40" s="499"/>
      <c r="AA40" s="499"/>
      <c r="AB40" s="499"/>
      <c r="AC40" s="499"/>
      <c r="AD40" s="499"/>
      <c r="AE40" s="499"/>
      <c r="AF40" s="499"/>
      <c r="AG40" s="499"/>
      <c r="AH40" s="499"/>
      <c r="AI40" s="499"/>
      <c r="AJ40" s="499"/>
      <c r="AK40" s="499"/>
      <c r="AL40" s="131"/>
      <c r="AM40" s="185"/>
      <c r="AN40" s="185"/>
    </row>
    <row r="41" spans="3:40" ht="20.100000000000001" customHeight="1" x14ac:dyDescent="0.2">
      <c r="C41" s="130"/>
      <c r="D41" s="495"/>
      <c r="E41" s="495"/>
      <c r="F41" s="172"/>
      <c r="G41" s="499"/>
      <c r="H41" s="499"/>
      <c r="I41" s="499"/>
      <c r="J41" s="499"/>
      <c r="K41" s="499"/>
      <c r="L41" s="499"/>
      <c r="M41" s="499"/>
      <c r="N41" s="499"/>
      <c r="O41" s="499"/>
      <c r="P41" s="499"/>
      <c r="Q41" s="499"/>
      <c r="R41" s="499"/>
      <c r="S41" s="499"/>
      <c r="T41" s="499"/>
      <c r="U41" s="499"/>
      <c r="V41" s="499"/>
      <c r="W41" s="499"/>
      <c r="X41" s="499"/>
      <c r="Y41" s="499"/>
      <c r="Z41" s="499"/>
      <c r="AA41" s="499"/>
      <c r="AB41" s="499"/>
      <c r="AC41" s="499"/>
      <c r="AD41" s="499"/>
      <c r="AE41" s="499"/>
      <c r="AF41" s="499"/>
      <c r="AG41" s="499"/>
      <c r="AH41" s="499"/>
      <c r="AI41" s="499"/>
      <c r="AJ41" s="499"/>
      <c r="AK41" s="499"/>
      <c r="AL41" s="131"/>
      <c r="AM41" s="185"/>
      <c r="AN41" s="185"/>
    </row>
    <row r="42" spans="3:40" ht="20.100000000000001" customHeight="1" x14ac:dyDescent="0.2">
      <c r="C42" s="130"/>
      <c r="D42" s="486" t="str">
        <f>IF(F42&lt;&gt;0,21,"")</f>
        <v/>
      </c>
      <c r="E42" s="487"/>
      <c r="F42" s="189"/>
      <c r="G42" s="499" t="s">
        <v>145</v>
      </c>
      <c r="H42" s="499"/>
      <c r="I42" s="499"/>
      <c r="J42" s="499"/>
      <c r="K42" s="499"/>
      <c r="L42" s="499"/>
      <c r="M42" s="499"/>
      <c r="N42" s="499"/>
      <c r="O42" s="499"/>
      <c r="P42" s="499"/>
      <c r="Q42" s="499"/>
      <c r="R42" s="499"/>
      <c r="S42" s="499"/>
      <c r="T42" s="499"/>
      <c r="U42" s="499"/>
      <c r="V42" s="499"/>
      <c r="W42" s="499"/>
      <c r="X42" s="499"/>
      <c r="Y42" s="499"/>
      <c r="Z42" s="499"/>
      <c r="AA42" s="499"/>
      <c r="AB42" s="499"/>
      <c r="AC42" s="499"/>
      <c r="AD42" s="499"/>
      <c r="AE42" s="499"/>
      <c r="AF42" s="499"/>
      <c r="AG42" s="499"/>
      <c r="AH42" s="499"/>
      <c r="AI42" s="499"/>
      <c r="AJ42" s="499"/>
      <c r="AK42" s="499"/>
      <c r="AL42" s="131"/>
      <c r="AM42" s="185"/>
      <c r="AN42" s="185"/>
    </row>
    <row r="43" spans="3:40" ht="20.100000000000001" customHeight="1" x14ac:dyDescent="0.2">
      <c r="C43" s="130"/>
      <c r="D43" s="495"/>
      <c r="E43" s="495"/>
      <c r="F43" s="172"/>
      <c r="G43" s="499"/>
      <c r="H43" s="499"/>
      <c r="I43" s="499"/>
      <c r="J43" s="499"/>
      <c r="K43" s="499"/>
      <c r="L43" s="499"/>
      <c r="M43" s="499"/>
      <c r="N43" s="499"/>
      <c r="O43" s="499"/>
      <c r="P43" s="499"/>
      <c r="Q43" s="499"/>
      <c r="R43" s="499"/>
      <c r="S43" s="499"/>
      <c r="T43" s="499"/>
      <c r="U43" s="499"/>
      <c r="V43" s="499"/>
      <c r="W43" s="499"/>
      <c r="X43" s="499"/>
      <c r="Y43" s="499"/>
      <c r="Z43" s="499"/>
      <c r="AA43" s="499"/>
      <c r="AB43" s="499"/>
      <c r="AC43" s="499"/>
      <c r="AD43" s="499"/>
      <c r="AE43" s="499"/>
      <c r="AF43" s="499"/>
      <c r="AG43" s="499"/>
      <c r="AH43" s="499"/>
      <c r="AI43" s="499"/>
      <c r="AJ43" s="499"/>
      <c r="AK43" s="499"/>
      <c r="AL43" s="131"/>
      <c r="AM43" s="185"/>
      <c r="AN43" s="185"/>
    </row>
    <row r="44" spans="3:40" ht="20.100000000000001" customHeight="1" x14ac:dyDescent="0.2">
      <c r="C44" s="130"/>
      <c r="D44" s="486" t="str">
        <f>IF(F44&lt;&gt;0,28,"")</f>
        <v/>
      </c>
      <c r="E44" s="487"/>
      <c r="F44" s="189"/>
      <c r="G44" s="499" t="s">
        <v>146</v>
      </c>
      <c r="H44" s="499"/>
      <c r="I44" s="499"/>
      <c r="J44" s="499"/>
      <c r="K44" s="499"/>
      <c r="L44" s="499"/>
      <c r="M44" s="499"/>
      <c r="N44" s="499"/>
      <c r="O44" s="499"/>
      <c r="P44" s="499"/>
      <c r="Q44" s="499"/>
      <c r="R44" s="499"/>
      <c r="S44" s="499"/>
      <c r="T44" s="499"/>
      <c r="U44" s="499"/>
      <c r="V44" s="499"/>
      <c r="W44" s="499"/>
      <c r="X44" s="499"/>
      <c r="Y44" s="499"/>
      <c r="Z44" s="499"/>
      <c r="AA44" s="499"/>
      <c r="AB44" s="499"/>
      <c r="AC44" s="499"/>
      <c r="AD44" s="499"/>
      <c r="AE44" s="499"/>
      <c r="AF44" s="499"/>
      <c r="AG44" s="499"/>
      <c r="AH44" s="499"/>
      <c r="AI44" s="499"/>
      <c r="AJ44" s="499"/>
      <c r="AK44" s="499"/>
      <c r="AL44" s="131"/>
      <c r="AM44" s="185"/>
      <c r="AN44" s="185"/>
    </row>
    <row r="45" spans="3:40" ht="20.100000000000001" customHeight="1" x14ac:dyDescent="0.2">
      <c r="C45" s="130"/>
      <c r="D45" s="495"/>
      <c r="E45" s="495"/>
      <c r="F45" s="172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499"/>
      <c r="AD45" s="499"/>
      <c r="AE45" s="499"/>
      <c r="AF45" s="499"/>
      <c r="AG45" s="499"/>
      <c r="AH45" s="499"/>
      <c r="AI45" s="499"/>
      <c r="AJ45" s="499"/>
      <c r="AK45" s="499"/>
      <c r="AL45" s="131"/>
      <c r="AM45" s="185"/>
      <c r="AN45" s="185"/>
    </row>
    <row r="46" spans="3:40" ht="20.25" customHeight="1" x14ac:dyDescent="0.2">
      <c r="C46" s="130"/>
      <c r="D46" s="486" t="str">
        <f>IF(F46&lt;&gt;0,35,"")</f>
        <v/>
      </c>
      <c r="E46" s="487"/>
      <c r="F46" s="189"/>
      <c r="G46" s="499" t="s">
        <v>147</v>
      </c>
      <c r="H46" s="499"/>
      <c r="I46" s="499"/>
      <c r="J46" s="499"/>
      <c r="K46" s="499"/>
      <c r="L46" s="499"/>
      <c r="M46" s="499"/>
      <c r="N46" s="499"/>
      <c r="O46" s="499"/>
      <c r="P46" s="499"/>
      <c r="Q46" s="499"/>
      <c r="R46" s="499"/>
      <c r="S46" s="499"/>
      <c r="T46" s="499"/>
      <c r="U46" s="499"/>
      <c r="V46" s="499"/>
      <c r="W46" s="499"/>
      <c r="X46" s="499"/>
      <c r="Y46" s="499"/>
      <c r="Z46" s="499"/>
      <c r="AA46" s="499"/>
      <c r="AB46" s="499"/>
      <c r="AC46" s="499"/>
      <c r="AD46" s="499"/>
      <c r="AE46" s="499"/>
      <c r="AF46" s="499"/>
      <c r="AG46" s="499"/>
      <c r="AH46" s="499"/>
      <c r="AI46" s="499"/>
      <c r="AJ46" s="499"/>
      <c r="AK46" s="140"/>
      <c r="AL46" s="131"/>
      <c r="AM46" s="185"/>
      <c r="AN46" s="185"/>
    </row>
    <row r="47" spans="3:40" ht="19.5" customHeight="1" x14ac:dyDescent="0.2">
      <c r="C47" s="130"/>
      <c r="D47" s="411"/>
      <c r="E47" s="411"/>
      <c r="F47" s="425"/>
      <c r="G47" s="499"/>
      <c r="H47" s="499"/>
      <c r="I47" s="499"/>
      <c r="J47" s="499"/>
      <c r="K47" s="499"/>
      <c r="L47" s="499"/>
      <c r="M47" s="499"/>
      <c r="N47" s="499"/>
      <c r="O47" s="499"/>
      <c r="P47" s="499"/>
      <c r="Q47" s="499"/>
      <c r="R47" s="499"/>
      <c r="S47" s="499"/>
      <c r="T47" s="499"/>
      <c r="U47" s="499"/>
      <c r="V47" s="499"/>
      <c r="W47" s="499"/>
      <c r="X47" s="499"/>
      <c r="Y47" s="499"/>
      <c r="Z47" s="499"/>
      <c r="AA47" s="499"/>
      <c r="AB47" s="499"/>
      <c r="AC47" s="499"/>
      <c r="AD47" s="499"/>
      <c r="AE47" s="499"/>
      <c r="AF47" s="499"/>
      <c r="AG47" s="499"/>
      <c r="AH47" s="499"/>
      <c r="AI47" s="499"/>
      <c r="AJ47" s="499"/>
      <c r="AK47" s="140"/>
      <c r="AL47" s="131"/>
      <c r="AM47" s="185"/>
      <c r="AN47" s="185"/>
    </row>
    <row r="48" spans="3:40" ht="19.5" customHeight="1" x14ac:dyDescent="0.2">
      <c r="C48" s="130"/>
      <c r="D48" s="411"/>
      <c r="E48" s="411"/>
      <c r="F48" s="425"/>
      <c r="G48" s="499"/>
      <c r="H48" s="499"/>
      <c r="I48" s="499"/>
      <c r="J48" s="499"/>
      <c r="K48" s="499"/>
      <c r="L48" s="499"/>
      <c r="M48" s="499"/>
      <c r="N48" s="499"/>
      <c r="O48" s="499"/>
      <c r="P48" s="499"/>
      <c r="Q48" s="499"/>
      <c r="R48" s="499"/>
      <c r="S48" s="499"/>
      <c r="T48" s="499"/>
      <c r="U48" s="499"/>
      <c r="V48" s="499"/>
      <c r="W48" s="499"/>
      <c r="X48" s="499"/>
      <c r="Y48" s="499"/>
      <c r="Z48" s="499"/>
      <c r="AA48" s="499"/>
      <c r="AB48" s="499"/>
      <c r="AC48" s="499"/>
      <c r="AD48" s="499"/>
      <c r="AE48" s="499"/>
      <c r="AF48" s="499"/>
      <c r="AG48" s="499"/>
      <c r="AH48" s="499"/>
      <c r="AI48" s="499"/>
      <c r="AJ48" s="499"/>
      <c r="AK48" s="140"/>
      <c r="AL48" s="131"/>
      <c r="AM48" s="185"/>
      <c r="AN48" s="185"/>
    </row>
    <row r="49" spans="3:53" ht="20.100000000000001" customHeight="1" x14ac:dyDescent="0.2">
      <c r="C49" s="130"/>
      <c r="D49" s="81"/>
      <c r="E49" s="411" t="str">
        <f>IF(F49&lt;&gt;0,42,"")</f>
        <v/>
      </c>
      <c r="F49" s="189"/>
      <c r="G49" s="499" t="s">
        <v>150</v>
      </c>
      <c r="H49" s="499"/>
      <c r="I49" s="499"/>
      <c r="J49" s="499"/>
      <c r="K49" s="499"/>
      <c r="L49" s="499"/>
      <c r="M49" s="499"/>
      <c r="N49" s="499"/>
      <c r="O49" s="499"/>
      <c r="P49" s="499"/>
      <c r="Q49" s="499"/>
      <c r="R49" s="499"/>
      <c r="S49" s="499"/>
      <c r="T49" s="499"/>
      <c r="U49" s="499"/>
      <c r="V49" s="499"/>
      <c r="W49" s="499"/>
      <c r="X49" s="499"/>
      <c r="Y49" s="499"/>
      <c r="Z49" s="499"/>
      <c r="AA49" s="499"/>
      <c r="AB49" s="499"/>
      <c r="AC49" s="499"/>
      <c r="AD49" s="499"/>
      <c r="AE49" s="499"/>
      <c r="AF49" s="499"/>
      <c r="AG49" s="499"/>
      <c r="AH49" s="499"/>
      <c r="AI49" s="499"/>
      <c r="AJ49" s="499"/>
      <c r="AK49" s="140"/>
      <c r="AL49" s="131"/>
      <c r="AM49" s="185"/>
      <c r="AN49" s="185"/>
    </row>
    <row r="50" spans="3:53" ht="20.100000000000001" customHeight="1" x14ac:dyDescent="0.2">
      <c r="C50" s="130"/>
      <c r="D50" s="81"/>
      <c r="E50" s="411"/>
      <c r="F50" s="172"/>
      <c r="G50" s="499"/>
      <c r="H50" s="499"/>
      <c r="I50" s="499"/>
      <c r="J50" s="499"/>
      <c r="K50" s="499"/>
      <c r="L50" s="499"/>
      <c r="M50" s="499"/>
      <c r="N50" s="499"/>
      <c r="O50" s="499"/>
      <c r="P50" s="499"/>
      <c r="Q50" s="499"/>
      <c r="R50" s="499"/>
      <c r="S50" s="499"/>
      <c r="T50" s="499"/>
      <c r="U50" s="499"/>
      <c r="V50" s="499"/>
      <c r="W50" s="499"/>
      <c r="X50" s="499"/>
      <c r="Y50" s="499"/>
      <c r="Z50" s="499"/>
      <c r="AA50" s="499"/>
      <c r="AB50" s="499"/>
      <c r="AC50" s="499"/>
      <c r="AD50" s="499"/>
      <c r="AE50" s="499"/>
      <c r="AF50" s="499"/>
      <c r="AG50" s="499"/>
      <c r="AH50" s="499"/>
      <c r="AI50" s="499"/>
      <c r="AJ50" s="499"/>
      <c r="AK50" s="140"/>
      <c r="AL50" s="131"/>
      <c r="AM50" s="185"/>
      <c r="AN50" s="185"/>
    </row>
    <row r="51" spans="3:53" ht="19.5" customHeight="1" x14ac:dyDescent="0.2">
      <c r="C51" s="130"/>
      <c r="D51" s="81"/>
      <c r="E51" s="411" t="str">
        <f>IF(F51&lt;&gt;0,50,"")</f>
        <v/>
      </c>
      <c r="F51" s="189"/>
      <c r="G51" s="511" t="s">
        <v>151</v>
      </c>
      <c r="H51" s="511"/>
      <c r="I51" s="511"/>
      <c r="J51" s="511"/>
      <c r="K51" s="511"/>
      <c r="L51" s="511"/>
      <c r="M51" s="511"/>
      <c r="N51" s="511"/>
      <c r="O51" s="511"/>
      <c r="P51" s="511"/>
      <c r="Q51" s="511"/>
      <c r="R51" s="511"/>
      <c r="S51" s="511"/>
      <c r="T51" s="511"/>
      <c r="U51" s="511"/>
      <c r="V51" s="511"/>
      <c r="W51" s="511"/>
      <c r="X51" s="511"/>
      <c r="Y51" s="511"/>
      <c r="Z51" s="511"/>
      <c r="AA51" s="511"/>
      <c r="AB51" s="511"/>
      <c r="AC51" s="511"/>
      <c r="AD51" s="511"/>
      <c r="AE51" s="511"/>
      <c r="AF51" s="511"/>
      <c r="AG51" s="511"/>
      <c r="AH51" s="511"/>
      <c r="AI51" s="511"/>
      <c r="AJ51" s="511"/>
      <c r="AK51" s="140"/>
      <c r="AL51" s="131"/>
      <c r="AM51" s="185"/>
      <c r="AN51" s="185"/>
    </row>
    <row r="52" spans="3:53" ht="19.5" customHeight="1" x14ac:dyDescent="0.2">
      <c r="C52" s="130"/>
      <c r="D52" s="81"/>
      <c r="E52" s="411"/>
      <c r="F52" s="425"/>
      <c r="G52" s="511"/>
      <c r="H52" s="511"/>
      <c r="I52" s="511"/>
      <c r="J52" s="511"/>
      <c r="K52" s="511"/>
      <c r="L52" s="511"/>
      <c r="M52" s="511"/>
      <c r="N52" s="511"/>
      <c r="O52" s="511"/>
      <c r="P52" s="511"/>
      <c r="Q52" s="511"/>
      <c r="R52" s="511"/>
      <c r="S52" s="511"/>
      <c r="T52" s="511"/>
      <c r="U52" s="511"/>
      <c r="V52" s="511"/>
      <c r="W52" s="511"/>
      <c r="X52" s="511"/>
      <c r="Y52" s="511"/>
      <c r="Z52" s="511"/>
      <c r="AA52" s="511"/>
      <c r="AB52" s="511"/>
      <c r="AC52" s="511"/>
      <c r="AD52" s="511"/>
      <c r="AE52" s="511"/>
      <c r="AF52" s="511"/>
      <c r="AG52" s="511"/>
      <c r="AH52" s="511"/>
      <c r="AI52" s="511"/>
      <c r="AJ52" s="511"/>
      <c r="AK52" s="140"/>
      <c r="AL52" s="131"/>
      <c r="AM52" s="185"/>
      <c r="AN52" s="185"/>
      <c r="AO52" s="185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</row>
    <row r="53" spans="3:53" ht="20.100000000000001" customHeight="1" thickBot="1" x14ac:dyDescent="0.25">
      <c r="C53" s="313" t="str">
        <f>IF(D53&lt;&gt;0,1,"")</f>
        <v/>
      </c>
      <c r="D53" s="488">
        <f>SUM(D36:E51)</f>
        <v>0</v>
      </c>
      <c r="E53" s="489"/>
      <c r="F53" s="270" t="s">
        <v>7</v>
      </c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7"/>
      <c r="W53" s="137"/>
      <c r="X53" s="137"/>
      <c r="Y53" s="138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9"/>
      <c r="AM53" s="185"/>
      <c r="AN53" s="185"/>
      <c r="AO53" s="185"/>
    </row>
    <row r="54" spans="3:53" ht="20.100000000000001" customHeight="1" thickTop="1" thickBot="1" x14ac:dyDescent="0.25">
      <c r="C54" s="281"/>
      <c r="D54" s="301"/>
      <c r="E54" s="302"/>
      <c r="F54" s="303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3"/>
      <c r="W54" s="283"/>
      <c r="X54" s="283"/>
      <c r="Y54" s="284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285"/>
      <c r="AM54" s="185"/>
      <c r="AN54" s="185"/>
      <c r="AO54" s="185"/>
    </row>
    <row r="55" spans="3:53" ht="20.100000000000001" customHeight="1" thickTop="1" x14ac:dyDescent="0.2">
      <c r="C55" s="125"/>
      <c r="D55" s="126"/>
      <c r="E55" s="126"/>
      <c r="F55" s="271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3"/>
      <c r="W55" s="273"/>
      <c r="X55" s="273"/>
      <c r="Y55" s="127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9"/>
      <c r="AM55" s="185"/>
      <c r="AN55" s="185"/>
      <c r="AO55" s="185"/>
    </row>
    <row r="56" spans="3:53" ht="20.100000000000001" customHeight="1" x14ac:dyDescent="0.25">
      <c r="C56" s="130"/>
      <c r="D56" s="81"/>
      <c r="E56" s="81"/>
      <c r="F56" s="512" t="s">
        <v>66</v>
      </c>
      <c r="G56" s="512"/>
      <c r="H56" s="512"/>
      <c r="I56" s="512"/>
      <c r="J56" s="512"/>
      <c r="K56" s="512"/>
      <c r="L56" s="512"/>
      <c r="M56" s="512"/>
      <c r="N56" s="512"/>
      <c r="O56" s="512"/>
      <c r="P56" s="512"/>
      <c r="Q56" s="512"/>
      <c r="R56" s="512"/>
      <c r="S56" s="512"/>
      <c r="T56" s="512"/>
      <c r="U56" s="512"/>
      <c r="V56" s="512"/>
      <c r="W56" s="512"/>
      <c r="X56" s="105"/>
      <c r="Y56" s="79"/>
      <c r="Z56" s="81"/>
      <c r="AA56" s="81"/>
      <c r="AB56" s="146"/>
      <c r="AC56" s="146"/>
      <c r="AD56" s="146"/>
      <c r="AE56" s="146"/>
      <c r="AF56" s="146"/>
      <c r="AG56" s="146"/>
      <c r="AH56" s="146"/>
      <c r="AI56" s="146"/>
      <c r="AJ56" s="147"/>
      <c r="AK56" s="81"/>
      <c r="AL56" s="131"/>
      <c r="AM56" s="185"/>
      <c r="AN56" s="185"/>
      <c r="AO56" s="185"/>
    </row>
    <row r="57" spans="3:53" ht="20.100000000000001" customHeight="1" x14ac:dyDescent="0.2">
      <c r="C57" s="130"/>
      <c r="D57" s="81"/>
      <c r="E57" s="81"/>
      <c r="F57" s="143"/>
      <c r="G57" s="424"/>
      <c r="H57" s="424"/>
      <c r="I57" s="424"/>
      <c r="J57" s="424"/>
      <c r="K57" s="424"/>
      <c r="L57" s="424"/>
      <c r="M57" s="424"/>
      <c r="N57" s="424"/>
      <c r="O57" s="424"/>
      <c r="P57" s="424"/>
      <c r="Q57" s="424"/>
      <c r="R57" s="424"/>
      <c r="S57" s="424"/>
      <c r="T57" s="424"/>
      <c r="U57" s="424"/>
      <c r="V57" s="424"/>
      <c r="W57" s="424"/>
      <c r="X57" s="105"/>
      <c r="Y57" s="79"/>
      <c r="Z57" s="81"/>
      <c r="AA57" s="81"/>
      <c r="AB57" s="146"/>
      <c r="AC57" s="146"/>
      <c r="AD57" s="146"/>
      <c r="AE57" s="146"/>
      <c r="AF57" s="146"/>
      <c r="AG57" s="146"/>
      <c r="AH57" s="146"/>
      <c r="AI57" s="146"/>
      <c r="AJ57" s="147"/>
      <c r="AK57" s="81"/>
      <c r="AL57" s="131"/>
      <c r="AM57" s="185"/>
      <c r="AN57" s="185"/>
      <c r="AO57" s="185"/>
      <c r="AZ57" s="184"/>
      <c r="BA57" s="184"/>
    </row>
    <row r="58" spans="3:53" ht="20.100000000000001" customHeight="1" x14ac:dyDescent="0.2">
      <c r="C58" s="130"/>
      <c r="D58" s="269" t="s">
        <v>133</v>
      </c>
      <c r="E58" s="81"/>
      <c r="F58" s="143"/>
      <c r="G58" s="424"/>
      <c r="H58" s="424"/>
      <c r="I58" s="424"/>
      <c r="J58" s="424"/>
      <c r="K58" s="424"/>
      <c r="L58" s="424"/>
      <c r="M58" s="424"/>
      <c r="N58" s="424"/>
      <c r="O58" s="424"/>
      <c r="P58" s="424"/>
      <c r="Q58" s="424"/>
      <c r="R58" s="424"/>
      <c r="S58" s="424"/>
      <c r="T58" s="424"/>
      <c r="U58" s="424"/>
      <c r="V58" s="424"/>
      <c r="W58" s="424"/>
      <c r="X58" s="105"/>
      <c r="Y58" s="79"/>
      <c r="Z58" s="81"/>
      <c r="AA58" s="81"/>
      <c r="AB58" s="146"/>
      <c r="AC58" s="146"/>
      <c r="AD58" s="146"/>
      <c r="AE58" s="146"/>
      <c r="AF58" s="146"/>
      <c r="AG58" s="146"/>
      <c r="AH58" s="146"/>
      <c r="AI58" s="146"/>
      <c r="AJ58" s="147"/>
      <c r="AK58" s="81"/>
      <c r="AL58" s="131"/>
      <c r="AM58" s="185"/>
      <c r="AN58" s="185"/>
      <c r="AO58" s="185"/>
    </row>
    <row r="59" spans="3:53" ht="20.100000000000001" customHeight="1" x14ac:dyDescent="0.2">
      <c r="C59" s="130"/>
      <c r="D59" s="508" t="s">
        <v>7</v>
      </c>
      <c r="E59" s="508"/>
      <c r="F59" s="123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105"/>
      <c r="W59" s="105"/>
      <c r="X59" s="105"/>
      <c r="Y59" s="79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131"/>
      <c r="AM59" s="185"/>
      <c r="AN59" s="185"/>
      <c r="AO59" s="185"/>
    </row>
    <row r="60" spans="3:53" ht="20.100000000000001" customHeight="1" x14ac:dyDescent="0.2">
      <c r="C60" s="130"/>
      <c r="D60" s="486" t="str">
        <f>IF(F60&lt;&gt;0,0,"")</f>
        <v/>
      </c>
      <c r="E60" s="487"/>
      <c r="F60" s="188"/>
      <c r="G60" s="510" t="s">
        <v>116</v>
      </c>
      <c r="H60" s="511"/>
      <c r="I60" s="511"/>
      <c r="J60" s="511"/>
      <c r="K60" s="511"/>
      <c r="L60" s="511"/>
      <c r="M60" s="511"/>
      <c r="N60" s="511"/>
      <c r="O60" s="511"/>
      <c r="P60" s="511"/>
      <c r="Q60" s="511"/>
      <c r="R60" s="511"/>
      <c r="S60" s="511"/>
      <c r="T60" s="511"/>
      <c r="U60" s="511"/>
      <c r="V60" s="511"/>
      <c r="W60" s="511"/>
      <c r="X60" s="511"/>
      <c r="Y60" s="511"/>
      <c r="Z60" s="511"/>
      <c r="AA60" s="511"/>
      <c r="AB60" s="511"/>
      <c r="AC60" s="511"/>
      <c r="AD60" s="511"/>
      <c r="AE60" s="511"/>
      <c r="AF60" s="511"/>
      <c r="AG60" s="511"/>
      <c r="AH60" s="511"/>
      <c r="AI60" s="511"/>
      <c r="AJ60" s="511"/>
      <c r="AK60" s="511"/>
      <c r="AL60" s="131"/>
      <c r="AM60" s="185"/>
      <c r="AN60" s="185"/>
      <c r="AO60" s="185"/>
    </row>
    <row r="61" spans="3:53" ht="20.100000000000001" customHeight="1" x14ac:dyDescent="0.2">
      <c r="C61" s="130"/>
      <c r="D61" s="495"/>
      <c r="E61" s="495"/>
      <c r="F61" s="172"/>
      <c r="G61" s="412"/>
      <c r="H61" s="412"/>
      <c r="I61" s="412"/>
      <c r="J61" s="412"/>
      <c r="K61" s="412"/>
      <c r="L61" s="412"/>
      <c r="M61" s="412"/>
      <c r="N61" s="412"/>
      <c r="O61" s="412"/>
      <c r="P61" s="412"/>
      <c r="Q61" s="412"/>
      <c r="R61" s="412"/>
      <c r="S61" s="412"/>
      <c r="T61" s="412"/>
      <c r="U61" s="412"/>
      <c r="V61" s="423"/>
      <c r="W61" s="423"/>
      <c r="X61" s="423"/>
      <c r="Y61" s="423"/>
      <c r="Z61" s="423"/>
      <c r="AA61" s="423"/>
      <c r="AB61" s="423"/>
      <c r="AC61" s="423"/>
      <c r="AD61" s="423"/>
      <c r="AE61" s="423"/>
      <c r="AF61" s="423"/>
      <c r="AG61" s="423"/>
      <c r="AH61" s="423"/>
      <c r="AI61" s="423"/>
      <c r="AJ61" s="423"/>
      <c r="AK61" s="423"/>
      <c r="AL61" s="131"/>
      <c r="AM61" s="185"/>
      <c r="AN61" s="185"/>
      <c r="AO61" s="185"/>
    </row>
    <row r="62" spans="3:53" ht="20.100000000000001" customHeight="1" x14ac:dyDescent="0.2">
      <c r="C62" s="130"/>
      <c r="D62" s="486" t="str">
        <f>IF(F62&lt;&gt;0,5,"")</f>
        <v/>
      </c>
      <c r="E62" s="487"/>
      <c r="F62" s="188"/>
      <c r="G62" s="510" t="s">
        <v>110</v>
      </c>
      <c r="H62" s="511"/>
      <c r="I62" s="511"/>
      <c r="J62" s="511"/>
      <c r="K62" s="511"/>
      <c r="L62" s="511"/>
      <c r="M62" s="511"/>
      <c r="N62" s="511"/>
      <c r="O62" s="511"/>
      <c r="P62" s="511"/>
      <c r="Q62" s="511"/>
      <c r="R62" s="511"/>
      <c r="S62" s="511"/>
      <c r="T62" s="511"/>
      <c r="U62" s="511"/>
      <c r="V62" s="511"/>
      <c r="W62" s="511"/>
      <c r="X62" s="511"/>
      <c r="Y62" s="511"/>
      <c r="Z62" s="511"/>
      <c r="AA62" s="511"/>
      <c r="AB62" s="511"/>
      <c r="AC62" s="511"/>
      <c r="AD62" s="511"/>
      <c r="AE62" s="511"/>
      <c r="AF62" s="511"/>
      <c r="AG62" s="511"/>
      <c r="AH62" s="511"/>
      <c r="AI62" s="511"/>
      <c r="AJ62" s="511"/>
      <c r="AK62" s="511"/>
      <c r="AL62" s="131"/>
      <c r="AM62" s="185"/>
      <c r="AN62" s="185"/>
      <c r="AO62" s="185"/>
    </row>
    <row r="63" spans="3:53" ht="20.100000000000001" customHeight="1" x14ac:dyDescent="0.2">
      <c r="C63" s="130"/>
      <c r="D63" s="495"/>
      <c r="E63" s="495"/>
      <c r="F63" s="172"/>
      <c r="G63" s="412"/>
      <c r="H63" s="412"/>
      <c r="I63" s="412"/>
      <c r="J63" s="412"/>
      <c r="K63" s="412"/>
      <c r="L63" s="412"/>
      <c r="M63" s="412"/>
      <c r="N63" s="412"/>
      <c r="O63" s="412"/>
      <c r="P63" s="412"/>
      <c r="Q63" s="412"/>
      <c r="R63" s="412"/>
      <c r="S63" s="412"/>
      <c r="T63" s="412"/>
      <c r="U63" s="412"/>
      <c r="V63" s="423"/>
      <c r="W63" s="423"/>
      <c r="X63" s="423"/>
      <c r="Y63" s="423"/>
      <c r="Z63" s="423"/>
      <c r="AA63" s="423"/>
      <c r="AB63" s="423"/>
      <c r="AC63" s="423"/>
      <c r="AD63" s="423"/>
      <c r="AE63" s="423"/>
      <c r="AF63" s="423"/>
      <c r="AG63" s="423"/>
      <c r="AH63" s="423"/>
      <c r="AI63" s="423"/>
      <c r="AJ63" s="423"/>
      <c r="AK63" s="423"/>
      <c r="AL63" s="131"/>
      <c r="AM63" s="185"/>
      <c r="AN63" s="185"/>
      <c r="AO63" s="185"/>
    </row>
    <row r="64" spans="3:53" ht="19.5" customHeight="1" x14ac:dyDescent="0.2">
      <c r="C64" s="130"/>
      <c r="D64" s="486" t="str">
        <f>IF(F64&lt;&gt;0,12,"")</f>
        <v/>
      </c>
      <c r="E64" s="487"/>
      <c r="F64" s="188"/>
      <c r="G64" s="499" t="s">
        <v>114</v>
      </c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499"/>
      <c r="T64" s="499"/>
      <c r="U64" s="499"/>
      <c r="V64" s="499"/>
      <c r="W64" s="499"/>
      <c r="X64" s="499"/>
      <c r="Y64" s="499"/>
      <c r="Z64" s="499"/>
      <c r="AA64" s="499"/>
      <c r="AB64" s="499"/>
      <c r="AC64" s="499"/>
      <c r="AD64" s="499"/>
      <c r="AE64" s="499"/>
      <c r="AF64" s="499"/>
      <c r="AG64" s="499"/>
      <c r="AH64" s="499"/>
      <c r="AI64" s="499"/>
      <c r="AJ64" s="499"/>
      <c r="AK64" s="499"/>
      <c r="AL64" s="131"/>
      <c r="AM64" s="185"/>
      <c r="AN64" s="185"/>
      <c r="AO64" s="185"/>
    </row>
    <row r="65" spans="3:41" ht="19.5" customHeight="1" x14ac:dyDescent="0.2">
      <c r="C65" s="130"/>
      <c r="D65" s="411"/>
      <c r="E65" s="411"/>
      <c r="F65" s="172"/>
      <c r="G65" s="499"/>
      <c r="H65" s="499"/>
      <c r="I65" s="499"/>
      <c r="J65" s="499"/>
      <c r="K65" s="499"/>
      <c r="L65" s="499"/>
      <c r="M65" s="499"/>
      <c r="N65" s="499"/>
      <c r="O65" s="499"/>
      <c r="P65" s="499"/>
      <c r="Q65" s="499"/>
      <c r="R65" s="499"/>
      <c r="S65" s="499"/>
      <c r="T65" s="499"/>
      <c r="U65" s="499"/>
      <c r="V65" s="499"/>
      <c r="W65" s="499"/>
      <c r="X65" s="499"/>
      <c r="Y65" s="499"/>
      <c r="Z65" s="499"/>
      <c r="AA65" s="499"/>
      <c r="AB65" s="499"/>
      <c r="AC65" s="499"/>
      <c r="AD65" s="499"/>
      <c r="AE65" s="499"/>
      <c r="AF65" s="499"/>
      <c r="AG65" s="499"/>
      <c r="AH65" s="499"/>
      <c r="AI65" s="499"/>
      <c r="AJ65" s="499"/>
      <c r="AK65" s="499"/>
      <c r="AL65" s="131"/>
      <c r="AM65" s="185"/>
      <c r="AN65" s="185"/>
      <c r="AO65" s="185"/>
    </row>
    <row r="66" spans="3:41" ht="19.5" customHeight="1" x14ac:dyDescent="0.2">
      <c r="C66" s="130"/>
      <c r="D66" s="486" t="str">
        <f>IF(F66&lt;&gt;0,19,"")</f>
        <v/>
      </c>
      <c r="E66" s="487"/>
      <c r="F66" s="188"/>
      <c r="G66" s="499" t="s">
        <v>117</v>
      </c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  <c r="Y66" s="499"/>
      <c r="Z66" s="499"/>
      <c r="AA66" s="499"/>
      <c r="AB66" s="499"/>
      <c r="AC66" s="499"/>
      <c r="AD66" s="499"/>
      <c r="AE66" s="499"/>
      <c r="AF66" s="499"/>
      <c r="AG66" s="499"/>
      <c r="AH66" s="499"/>
      <c r="AI66" s="499"/>
      <c r="AJ66" s="499"/>
      <c r="AK66" s="499"/>
      <c r="AL66" s="131"/>
      <c r="AM66" s="185"/>
      <c r="AN66" s="185"/>
      <c r="AO66" s="185"/>
    </row>
    <row r="67" spans="3:41" ht="19.5" customHeight="1" x14ac:dyDescent="0.2">
      <c r="C67" s="130"/>
      <c r="D67" s="411"/>
      <c r="E67" s="411"/>
      <c r="F67" s="172"/>
      <c r="G67" s="499"/>
      <c r="H67" s="499"/>
      <c r="I67" s="499"/>
      <c r="J67" s="499"/>
      <c r="K67" s="499"/>
      <c r="L67" s="499"/>
      <c r="M67" s="499"/>
      <c r="N67" s="499"/>
      <c r="O67" s="499"/>
      <c r="P67" s="499"/>
      <c r="Q67" s="499"/>
      <c r="R67" s="499"/>
      <c r="S67" s="499"/>
      <c r="T67" s="499"/>
      <c r="U67" s="499"/>
      <c r="V67" s="499"/>
      <c r="W67" s="499"/>
      <c r="X67" s="499"/>
      <c r="Y67" s="499"/>
      <c r="Z67" s="499"/>
      <c r="AA67" s="499"/>
      <c r="AB67" s="499"/>
      <c r="AC67" s="499"/>
      <c r="AD67" s="499"/>
      <c r="AE67" s="499"/>
      <c r="AF67" s="499"/>
      <c r="AG67" s="499"/>
      <c r="AH67" s="499"/>
      <c r="AI67" s="499"/>
      <c r="AJ67" s="499"/>
      <c r="AK67" s="499"/>
      <c r="AL67" s="131"/>
      <c r="AM67" s="185"/>
      <c r="AN67" s="185"/>
      <c r="AO67" s="185"/>
    </row>
    <row r="68" spans="3:41" ht="19.5" customHeight="1" x14ac:dyDescent="0.2">
      <c r="C68" s="130"/>
      <c r="D68" s="486" t="str">
        <f>IF(F68&lt;&gt;0,26,"")</f>
        <v/>
      </c>
      <c r="E68" s="487"/>
      <c r="F68" s="188"/>
      <c r="G68" s="499" t="s">
        <v>118</v>
      </c>
      <c r="H68" s="499"/>
      <c r="I68" s="499"/>
      <c r="J68" s="499"/>
      <c r="K68" s="499"/>
      <c r="L68" s="499"/>
      <c r="M68" s="499"/>
      <c r="N68" s="499"/>
      <c r="O68" s="499"/>
      <c r="P68" s="499"/>
      <c r="Q68" s="499"/>
      <c r="R68" s="499"/>
      <c r="S68" s="499"/>
      <c r="T68" s="499"/>
      <c r="U68" s="499"/>
      <c r="V68" s="499"/>
      <c r="W68" s="499"/>
      <c r="X68" s="499"/>
      <c r="Y68" s="499"/>
      <c r="Z68" s="499"/>
      <c r="AA68" s="499"/>
      <c r="AB68" s="499"/>
      <c r="AC68" s="499"/>
      <c r="AD68" s="499"/>
      <c r="AE68" s="499"/>
      <c r="AF68" s="499"/>
      <c r="AG68" s="499"/>
      <c r="AH68" s="499"/>
      <c r="AI68" s="499"/>
      <c r="AJ68" s="499"/>
      <c r="AK68" s="499"/>
      <c r="AL68" s="131"/>
      <c r="AM68" s="185"/>
      <c r="AN68" s="185"/>
      <c r="AO68" s="185"/>
    </row>
    <row r="69" spans="3:41" ht="19.5" customHeight="1" x14ac:dyDescent="0.2">
      <c r="C69" s="130"/>
      <c r="D69" s="411"/>
      <c r="E69" s="411"/>
      <c r="F69" s="172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AA69" s="499"/>
      <c r="AB69" s="499"/>
      <c r="AC69" s="499"/>
      <c r="AD69" s="499"/>
      <c r="AE69" s="499"/>
      <c r="AF69" s="499"/>
      <c r="AG69" s="499"/>
      <c r="AH69" s="499"/>
      <c r="AI69" s="499"/>
      <c r="AJ69" s="499"/>
      <c r="AK69" s="499"/>
      <c r="AL69" s="131"/>
      <c r="AM69" s="185"/>
      <c r="AN69" s="185"/>
      <c r="AO69" s="185"/>
    </row>
    <row r="70" spans="3:41" ht="19.5" customHeight="1" x14ac:dyDescent="0.2">
      <c r="C70" s="130"/>
      <c r="D70" s="486" t="str">
        <f>IF(F70&lt;&gt;0,33,"")</f>
        <v/>
      </c>
      <c r="E70" s="487"/>
      <c r="F70" s="188"/>
      <c r="G70" s="499" t="s">
        <v>115</v>
      </c>
      <c r="H70" s="499"/>
      <c r="I70" s="499"/>
      <c r="J70" s="499"/>
      <c r="K70" s="499"/>
      <c r="L70" s="499"/>
      <c r="M70" s="499"/>
      <c r="N70" s="499"/>
      <c r="O70" s="499"/>
      <c r="P70" s="499"/>
      <c r="Q70" s="499"/>
      <c r="R70" s="499"/>
      <c r="S70" s="499"/>
      <c r="T70" s="499"/>
      <c r="U70" s="499"/>
      <c r="V70" s="499"/>
      <c r="W70" s="499"/>
      <c r="X70" s="499"/>
      <c r="Y70" s="499"/>
      <c r="Z70" s="499"/>
      <c r="AA70" s="499"/>
      <c r="AB70" s="499"/>
      <c r="AC70" s="499"/>
      <c r="AD70" s="499"/>
      <c r="AE70" s="499"/>
      <c r="AF70" s="499"/>
      <c r="AG70" s="499"/>
      <c r="AH70" s="499"/>
      <c r="AI70" s="499"/>
      <c r="AJ70" s="499"/>
      <c r="AK70" s="140"/>
      <c r="AL70" s="131"/>
      <c r="AM70" s="185"/>
      <c r="AN70" s="185"/>
      <c r="AO70" s="185"/>
    </row>
    <row r="71" spans="3:41" ht="19.5" customHeight="1" x14ac:dyDescent="0.2">
      <c r="C71" s="130"/>
      <c r="D71" s="411"/>
      <c r="E71" s="411"/>
      <c r="F71" s="172"/>
      <c r="G71" s="499"/>
      <c r="H71" s="499"/>
      <c r="I71" s="499"/>
      <c r="J71" s="499"/>
      <c r="K71" s="499"/>
      <c r="L71" s="499"/>
      <c r="M71" s="499"/>
      <c r="N71" s="499"/>
      <c r="O71" s="499"/>
      <c r="P71" s="499"/>
      <c r="Q71" s="499"/>
      <c r="R71" s="499"/>
      <c r="S71" s="499"/>
      <c r="T71" s="499"/>
      <c r="U71" s="499"/>
      <c r="V71" s="499"/>
      <c r="W71" s="499"/>
      <c r="X71" s="499"/>
      <c r="Y71" s="499"/>
      <c r="Z71" s="499"/>
      <c r="AA71" s="499"/>
      <c r="AB71" s="499"/>
      <c r="AC71" s="499"/>
      <c r="AD71" s="499"/>
      <c r="AE71" s="499"/>
      <c r="AF71" s="499"/>
      <c r="AG71" s="499"/>
      <c r="AH71" s="499"/>
      <c r="AI71" s="499"/>
      <c r="AJ71" s="499"/>
      <c r="AK71" s="140"/>
      <c r="AL71" s="131"/>
      <c r="AM71" s="185"/>
      <c r="AN71" s="185"/>
      <c r="AO71" s="185"/>
    </row>
    <row r="72" spans="3:41" ht="19.5" customHeight="1" x14ac:dyDescent="0.2">
      <c r="C72" s="130"/>
      <c r="D72" s="486" t="str">
        <f>IF(F72&lt;&gt;0,40,"")</f>
        <v/>
      </c>
      <c r="E72" s="487"/>
      <c r="F72" s="189"/>
      <c r="G72" s="499" t="s">
        <v>113</v>
      </c>
      <c r="H72" s="499"/>
      <c r="I72" s="499"/>
      <c r="J72" s="499"/>
      <c r="K72" s="499"/>
      <c r="L72" s="499"/>
      <c r="M72" s="499"/>
      <c r="N72" s="499"/>
      <c r="O72" s="499"/>
      <c r="P72" s="499"/>
      <c r="Q72" s="499"/>
      <c r="R72" s="499"/>
      <c r="S72" s="499"/>
      <c r="T72" s="499"/>
      <c r="U72" s="499"/>
      <c r="V72" s="499"/>
      <c r="W72" s="499"/>
      <c r="X72" s="499"/>
      <c r="Y72" s="499"/>
      <c r="Z72" s="499"/>
      <c r="AA72" s="499"/>
      <c r="AB72" s="499"/>
      <c r="AC72" s="499"/>
      <c r="AD72" s="499"/>
      <c r="AE72" s="499"/>
      <c r="AF72" s="499"/>
      <c r="AG72" s="499"/>
      <c r="AH72" s="499"/>
      <c r="AI72" s="499"/>
      <c r="AJ72" s="499"/>
      <c r="AK72" s="140"/>
      <c r="AL72" s="131"/>
      <c r="AM72" s="185"/>
      <c r="AN72" s="185"/>
      <c r="AO72" s="185"/>
    </row>
    <row r="73" spans="3:41" ht="19.5" customHeight="1" x14ac:dyDescent="0.2">
      <c r="C73" s="130"/>
      <c r="D73" s="411"/>
      <c r="E73" s="411"/>
      <c r="F73" s="172"/>
      <c r="G73" s="499"/>
      <c r="H73" s="499"/>
      <c r="I73" s="499"/>
      <c r="J73" s="499"/>
      <c r="K73" s="499"/>
      <c r="L73" s="499"/>
      <c r="M73" s="499"/>
      <c r="N73" s="499"/>
      <c r="O73" s="499"/>
      <c r="P73" s="499"/>
      <c r="Q73" s="499"/>
      <c r="R73" s="499"/>
      <c r="S73" s="499"/>
      <c r="T73" s="499"/>
      <c r="U73" s="499"/>
      <c r="V73" s="499"/>
      <c r="W73" s="499"/>
      <c r="X73" s="499"/>
      <c r="Y73" s="499"/>
      <c r="Z73" s="499"/>
      <c r="AA73" s="499"/>
      <c r="AB73" s="499"/>
      <c r="AC73" s="499"/>
      <c r="AD73" s="499"/>
      <c r="AE73" s="499"/>
      <c r="AF73" s="499"/>
      <c r="AG73" s="499"/>
      <c r="AH73" s="499"/>
      <c r="AI73" s="499"/>
      <c r="AJ73" s="499"/>
      <c r="AK73" s="140"/>
      <c r="AL73" s="131"/>
      <c r="AM73" s="185"/>
      <c r="AN73" s="185"/>
      <c r="AO73" s="185"/>
    </row>
    <row r="74" spans="3:41" ht="19.5" customHeight="1" x14ac:dyDescent="0.2">
      <c r="C74" s="130"/>
      <c r="D74" s="492" t="str">
        <f>IF(F74&lt;&gt;0,45,"")</f>
        <v/>
      </c>
      <c r="E74" s="493"/>
      <c r="F74" s="189"/>
      <c r="G74" s="510" t="s">
        <v>119</v>
      </c>
      <c r="H74" s="511"/>
      <c r="I74" s="511"/>
      <c r="J74" s="511"/>
      <c r="K74" s="511"/>
      <c r="L74" s="511"/>
      <c r="M74" s="511"/>
      <c r="N74" s="511"/>
      <c r="O74" s="511"/>
      <c r="P74" s="511"/>
      <c r="Q74" s="511"/>
      <c r="R74" s="511"/>
      <c r="S74" s="511"/>
      <c r="T74" s="511"/>
      <c r="U74" s="511"/>
      <c r="V74" s="511"/>
      <c r="W74" s="511"/>
      <c r="X74" s="511"/>
      <c r="Y74" s="511"/>
      <c r="Z74" s="511"/>
      <c r="AA74" s="511"/>
      <c r="AB74" s="511"/>
      <c r="AC74" s="511"/>
      <c r="AD74" s="511"/>
      <c r="AE74" s="511"/>
      <c r="AF74" s="511"/>
      <c r="AG74" s="511"/>
      <c r="AH74" s="511"/>
      <c r="AI74" s="511"/>
      <c r="AJ74" s="511"/>
      <c r="AK74" s="140"/>
      <c r="AL74" s="131"/>
      <c r="AM74" s="185"/>
      <c r="AN74" s="185"/>
      <c r="AO74" s="185"/>
    </row>
    <row r="75" spans="3:41" ht="20.100000000000001" customHeight="1" x14ac:dyDescent="0.2">
      <c r="C75" s="312" t="str">
        <f>IF(D75&lt;&gt;0,1,"")</f>
        <v/>
      </c>
      <c r="D75" s="506">
        <f>SUM(D60:E74)</f>
        <v>0</v>
      </c>
      <c r="E75" s="507"/>
      <c r="F75" s="192" t="s">
        <v>7</v>
      </c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105"/>
      <c r="W75" s="105"/>
      <c r="X75" s="105"/>
      <c r="Y75" s="79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131"/>
      <c r="AM75" s="185"/>
      <c r="AN75" s="185"/>
      <c r="AO75" s="185"/>
    </row>
    <row r="76" spans="3:41" ht="20.100000000000001" customHeight="1" thickBot="1" x14ac:dyDescent="0.25">
      <c r="C76" s="133"/>
      <c r="D76" s="134"/>
      <c r="E76" s="134"/>
      <c r="F76" s="173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7"/>
      <c r="W76" s="137"/>
      <c r="X76" s="137"/>
      <c r="Y76" s="138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9"/>
      <c r="AM76" s="185"/>
      <c r="AN76" s="185"/>
      <c r="AO76" s="185"/>
    </row>
    <row r="77" spans="3:41" ht="20.100000000000001" customHeight="1" thickTop="1" x14ac:dyDescent="0.2"/>
    <row r="78" spans="3:41" ht="20.100000000000001" customHeight="1" x14ac:dyDescent="0.25">
      <c r="C78" s="197"/>
      <c r="D78" s="201"/>
      <c r="E78" s="201"/>
      <c r="F78" s="500" t="s">
        <v>152</v>
      </c>
      <c r="G78" s="501"/>
      <c r="H78" s="501"/>
      <c r="I78" s="501"/>
      <c r="J78" s="501"/>
      <c r="K78" s="501"/>
      <c r="L78" s="501"/>
      <c r="M78" s="501"/>
      <c r="N78" s="501"/>
      <c r="O78" s="501"/>
      <c r="P78" s="501"/>
      <c r="Q78" s="501"/>
      <c r="R78" s="501"/>
      <c r="S78" s="501"/>
      <c r="T78" s="501"/>
      <c r="U78" s="501"/>
      <c r="V78" s="501"/>
      <c r="W78" s="501"/>
      <c r="X78" s="304"/>
      <c r="Y78" s="205"/>
      <c r="Z78" s="201"/>
      <c r="AA78" s="201"/>
      <c r="AB78" s="306"/>
      <c r="AC78" s="306"/>
      <c r="AD78" s="306"/>
      <c r="AE78" s="306"/>
      <c r="AF78" s="306"/>
      <c r="AG78" s="306"/>
      <c r="AH78" s="306"/>
      <c r="AI78" s="306"/>
      <c r="AJ78" s="307"/>
      <c r="AK78" s="201"/>
      <c r="AL78" s="225"/>
    </row>
    <row r="79" spans="3:41" ht="20.100000000000001" customHeight="1" x14ac:dyDescent="0.2">
      <c r="C79" s="197"/>
      <c r="D79" s="201"/>
      <c r="E79" s="201"/>
      <c r="F79" s="204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4"/>
      <c r="R79" s="424"/>
      <c r="S79" s="424"/>
      <c r="T79" s="424"/>
      <c r="U79" s="424"/>
      <c r="V79" s="424"/>
      <c r="W79" s="424"/>
      <c r="X79" s="304"/>
      <c r="Y79" s="205"/>
      <c r="Z79" s="201"/>
      <c r="AA79" s="201"/>
      <c r="AB79" s="306"/>
      <c r="AC79" s="306"/>
      <c r="AD79" s="306"/>
      <c r="AE79" s="306"/>
      <c r="AF79" s="306"/>
      <c r="AG79" s="306"/>
      <c r="AH79" s="306"/>
      <c r="AI79" s="306"/>
      <c r="AJ79" s="307"/>
      <c r="AK79" s="201"/>
      <c r="AL79" s="225"/>
    </row>
    <row r="80" spans="3:41" ht="20.100000000000001" customHeight="1" x14ac:dyDescent="0.2">
      <c r="C80" s="197"/>
      <c r="D80" s="311" t="s">
        <v>133</v>
      </c>
      <c r="E80" s="201"/>
      <c r="F80" s="204"/>
      <c r="G80" s="424"/>
      <c r="H80" s="424"/>
      <c r="I80" s="424"/>
      <c r="J80" s="424"/>
      <c r="K80" s="424"/>
      <c r="L80" s="424"/>
      <c r="M80" s="424"/>
      <c r="N80" s="424"/>
      <c r="O80" s="424"/>
      <c r="P80" s="424"/>
      <c r="Q80" s="424"/>
      <c r="R80" s="424"/>
      <c r="S80" s="424"/>
      <c r="T80" s="424"/>
      <c r="U80" s="424"/>
      <c r="V80" s="424"/>
      <c r="W80" s="424"/>
      <c r="X80" s="304"/>
      <c r="Y80" s="205"/>
      <c r="Z80" s="201"/>
      <c r="AA80" s="201"/>
      <c r="AB80" s="306"/>
      <c r="AC80" s="306"/>
      <c r="AD80" s="306"/>
      <c r="AE80" s="306"/>
      <c r="AF80" s="306"/>
      <c r="AG80" s="306"/>
      <c r="AH80" s="306"/>
      <c r="AI80" s="306"/>
      <c r="AJ80" s="307"/>
      <c r="AK80" s="201"/>
      <c r="AL80" s="225"/>
    </row>
    <row r="81" spans="3:38" ht="20.100000000000001" customHeight="1" x14ac:dyDescent="0.2">
      <c r="C81" s="197"/>
      <c r="D81" s="502"/>
      <c r="E81" s="503"/>
      <c r="F81" s="208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304"/>
      <c r="W81" s="304"/>
      <c r="X81" s="304"/>
      <c r="Y81" s="205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25"/>
    </row>
    <row r="82" spans="3:38" ht="20.100000000000001" customHeight="1" x14ac:dyDescent="0.2">
      <c r="C82" s="197"/>
      <c r="D82" s="486" t="str">
        <f>IF(F82&lt;&gt;0,0,"")</f>
        <v/>
      </c>
      <c r="E82" s="487"/>
      <c r="F82" s="309"/>
      <c r="G82" s="496" t="s">
        <v>109</v>
      </c>
      <c r="H82" s="497"/>
      <c r="I82" s="497"/>
      <c r="J82" s="497"/>
      <c r="K82" s="497"/>
      <c r="L82" s="497"/>
      <c r="M82" s="497"/>
      <c r="N82" s="497"/>
      <c r="O82" s="497"/>
      <c r="P82" s="497"/>
      <c r="Q82" s="497"/>
      <c r="R82" s="497"/>
      <c r="S82" s="497"/>
      <c r="T82" s="497"/>
      <c r="U82" s="497"/>
      <c r="V82" s="498"/>
      <c r="W82" s="498"/>
      <c r="X82" s="498"/>
      <c r="Y82" s="498"/>
      <c r="Z82" s="498"/>
      <c r="AA82" s="498"/>
      <c r="AB82" s="498"/>
      <c r="AC82" s="498"/>
      <c r="AD82" s="498"/>
      <c r="AE82" s="498"/>
      <c r="AF82" s="498"/>
      <c r="AG82" s="498"/>
      <c r="AH82" s="498"/>
      <c r="AI82" s="498"/>
      <c r="AJ82" s="498"/>
      <c r="AK82" s="498"/>
      <c r="AL82" s="225"/>
    </row>
    <row r="83" spans="3:38" ht="20.100000000000001" customHeight="1" x14ac:dyDescent="0.2">
      <c r="C83" s="197"/>
      <c r="D83" s="495"/>
      <c r="E83" s="495"/>
      <c r="F83" s="308"/>
      <c r="G83" s="410"/>
      <c r="H83" s="410"/>
      <c r="I83" s="410"/>
      <c r="J83" s="410"/>
      <c r="K83" s="410"/>
      <c r="L83" s="410"/>
      <c r="M83" s="410"/>
      <c r="N83" s="410"/>
      <c r="O83" s="410"/>
      <c r="P83" s="410"/>
      <c r="Q83" s="410"/>
      <c r="R83" s="410"/>
      <c r="S83" s="410"/>
      <c r="T83" s="410"/>
      <c r="U83" s="410"/>
      <c r="V83" s="423"/>
      <c r="W83" s="423"/>
      <c r="X83" s="423"/>
      <c r="Y83" s="423"/>
      <c r="Z83" s="423"/>
      <c r="AA83" s="423"/>
      <c r="AB83" s="423"/>
      <c r="AC83" s="423"/>
      <c r="AD83" s="423"/>
      <c r="AE83" s="423"/>
      <c r="AF83" s="423"/>
      <c r="AG83" s="423"/>
      <c r="AH83" s="423"/>
      <c r="AI83" s="423"/>
      <c r="AJ83" s="423"/>
      <c r="AK83" s="423"/>
      <c r="AL83" s="225"/>
    </row>
    <row r="84" spans="3:38" ht="20.100000000000001" customHeight="1" x14ac:dyDescent="0.2">
      <c r="C84" s="197"/>
      <c r="D84" s="486" t="str">
        <f>IF(F84&lt;&gt;0,5,"")</f>
        <v/>
      </c>
      <c r="E84" s="487"/>
      <c r="F84" s="309"/>
      <c r="G84" s="490" t="s">
        <v>111</v>
      </c>
      <c r="H84" s="490"/>
      <c r="I84" s="490"/>
      <c r="J84" s="490"/>
      <c r="K84" s="490"/>
      <c r="L84" s="490"/>
      <c r="M84" s="490"/>
      <c r="N84" s="490"/>
      <c r="O84" s="490"/>
      <c r="P84" s="490"/>
      <c r="Q84" s="490"/>
      <c r="R84" s="490"/>
      <c r="S84" s="490"/>
      <c r="T84" s="490"/>
      <c r="U84" s="490"/>
      <c r="V84" s="490"/>
      <c r="W84" s="490"/>
      <c r="X84" s="490"/>
      <c r="Y84" s="490"/>
      <c r="Z84" s="490"/>
      <c r="AA84" s="490"/>
      <c r="AB84" s="490"/>
      <c r="AC84" s="490"/>
      <c r="AD84" s="490"/>
      <c r="AE84" s="490"/>
      <c r="AF84" s="490"/>
      <c r="AG84" s="490"/>
      <c r="AH84" s="490"/>
      <c r="AI84" s="490"/>
      <c r="AJ84" s="490"/>
      <c r="AK84" s="490"/>
      <c r="AL84" s="225"/>
    </row>
    <row r="85" spans="3:38" ht="20.100000000000001" customHeight="1" x14ac:dyDescent="0.2">
      <c r="C85" s="197"/>
      <c r="D85" s="495"/>
      <c r="E85" s="495"/>
      <c r="F85" s="308"/>
      <c r="G85" s="490"/>
      <c r="H85" s="490"/>
      <c r="I85" s="490"/>
      <c r="J85" s="490"/>
      <c r="K85" s="490"/>
      <c r="L85" s="490"/>
      <c r="M85" s="490"/>
      <c r="N85" s="490"/>
      <c r="O85" s="490"/>
      <c r="P85" s="490"/>
      <c r="Q85" s="490"/>
      <c r="R85" s="490"/>
      <c r="S85" s="490"/>
      <c r="T85" s="490"/>
      <c r="U85" s="490"/>
      <c r="V85" s="490"/>
      <c r="W85" s="490"/>
      <c r="X85" s="490"/>
      <c r="Y85" s="490"/>
      <c r="Z85" s="490"/>
      <c r="AA85" s="490"/>
      <c r="AB85" s="490"/>
      <c r="AC85" s="490"/>
      <c r="AD85" s="490"/>
      <c r="AE85" s="490"/>
      <c r="AF85" s="490"/>
      <c r="AG85" s="490"/>
      <c r="AH85" s="490"/>
      <c r="AI85" s="490"/>
      <c r="AJ85" s="490"/>
      <c r="AK85" s="490"/>
      <c r="AL85" s="225"/>
    </row>
    <row r="86" spans="3:38" ht="20.100000000000001" customHeight="1" x14ac:dyDescent="0.2">
      <c r="C86" s="197"/>
      <c r="D86" s="486" t="str">
        <f>IF(F86&lt;&gt;0,12,"")</f>
        <v/>
      </c>
      <c r="E86" s="487"/>
      <c r="F86" s="310"/>
      <c r="G86" s="490" t="s">
        <v>155</v>
      </c>
      <c r="H86" s="490"/>
      <c r="I86" s="490"/>
      <c r="J86" s="490"/>
      <c r="K86" s="490"/>
      <c r="L86" s="490"/>
      <c r="M86" s="490"/>
      <c r="N86" s="490"/>
      <c r="O86" s="490"/>
      <c r="P86" s="490"/>
      <c r="Q86" s="490"/>
      <c r="R86" s="490"/>
      <c r="S86" s="490"/>
      <c r="T86" s="490"/>
      <c r="U86" s="490"/>
      <c r="V86" s="490"/>
      <c r="W86" s="490"/>
      <c r="X86" s="490"/>
      <c r="Y86" s="490"/>
      <c r="Z86" s="490"/>
      <c r="AA86" s="490"/>
      <c r="AB86" s="490"/>
      <c r="AC86" s="490"/>
      <c r="AD86" s="490"/>
      <c r="AE86" s="490"/>
      <c r="AF86" s="490"/>
      <c r="AG86" s="490"/>
      <c r="AH86" s="490"/>
      <c r="AI86" s="490"/>
      <c r="AJ86" s="490"/>
      <c r="AK86" s="490"/>
      <c r="AL86" s="225"/>
    </row>
    <row r="87" spans="3:38" ht="20.100000000000001" customHeight="1" x14ac:dyDescent="0.2">
      <c r="C87" s="197"/>
      <c r="D87" s="411"/>
      <c r="E87" s="411"/>
      <c r="F87" s="308"/>
      <c r="G87" s="490"/>
      <c r="H87" s="490"/>
      <c r="I87" s="490"/>
      <c r="J87" s="490"/>
      <c r="K87" s="490"/>
      <c r="L87" s="490"/>
      <c r="M87" s="490"/>
      <c r="N87" s="490"/>
      <c r="O87" s="490"/>
      <c r="P87" s="490"/>
      <c r="Q87" s="490"/>
      <c r="R87" s="490"/>
      <c r="S87" s="490"/>
      <c r="T87" s="490"/>
      <c r="U87" s="490"/>
      <c r="V87" s="490"/>
      <c r="W87" s="490"/>
      <c r="X87" s="490"/>
      <c r="Y87" s="490"/>
      <c r="Z87" s="490"/>
      <c r="AA87" s="490"/>
      <c r="AB87" s="490"/>
      <c r="AC87" s="490"/>
      <c r="AD87" s="490"/>
      <c r="AE87" s="490"/>
      <c r="AF87" s="490"/>
      <c r="AG87" s="490"/>
      <c r="AH87" s="490"/>
      <c r="AI87" s="490"/>
      <c r="AJ87" s="490"/>
      <c r="AK87" s="490"/>
      <c r="AL87" s="225"/>
    </row>
    <row r="88" spans="3:38" ht="20.100000000000001" customHeight="1" x14ac:dyDescent="0.2">
      <c r="C88" s="197"/>
      <c r="D88" s="486" t="str">
        <f>IF(F88&lt;&gt;0,19,"")</f>
        <v/>
      </c>
      <c r="E88" s="487"/>
      <c r="F88" s="310"/>
      <c r="G88" s="490" t="s">
        <v>112</v>
      </c>
      <c r="H88" s="490"/>
      <c r="I88" s="490"/>
      <c r="J88" s="490"/>
      <c r="K88" s="490"/>
      <c r="L88" s="490"/>
      <c r="M88" s="490"/>
      <c r="N88" s="490"/>
      <c r="O88" s="490"/>
      <c r="P88" s="490"/>
      <c r="Q88" s="490"/>
      <c r="R88" s="490"/>
      <c r="S88" s="490"/>
      <c r="T88" s="490"/>
      <c r="U88" s="490"/>
      <c r="V88" s="490"/>
      <c r="W88" s="490"/>
      <c r="X88" s="490"/>
      <c r="Y88" s="490"/>
      <c r="Z88" s="490"/>
      <c r="AA88" s="490"/>
      <c r="AB88" s="490"/>
      <c r="AC88" s="490"/>
      <c r="AD88" s="490"/>
      <c r="AE88" s="490"/>
      <c r="AF88" s="490"/>
      <c r="AG88" s="490"/>
      <c r="AH88" s="490"/>
      <c r="AI88" s="490"/>
      <c r="AJ88" s="490"/>
      <c r="AK88" s="490"/>
      <c r="AL88" s="225"/>
    </row>
    <row r="89" spans="3:38" ht="20.100000000000001" customHeight="1" x14ac:dyDescent="0.2">
      <c r="C89" s="197"/>
      <c r="D89" s="411"/>
      <c r="E89" s="411"/>
      <c r="F89" s="308"/>
      <c r="G89" s="490"/>
      <c r="H89" s="490"/>
      <c r="I89" s="490"/>
      <c r="J89" s="490"/>
      <c r="K89" s="490"/>
      <c r="L89" s="490"/>
      <c r="M89" s="490"/>
      <c r="N89" s="490"/>
      <c r="O89" s="490"/>
      <c r="P89" s="490"/>
      <c r="Q89" s="490"/>
      <c r="R89" s="490"/>
      <c r="S89" s="490"/>
      <c r="T89" s="490"/>
      <c r="U89" s="490"/>
      <c r="V89" s="490"/>
      <c r="W89" s="490"/>
      <c r="X89" s="490"/>
      <c r="Y89" s="490"/>
      <c r="Z89" s="490"/>
      <c r="AA89" s="490"/>
      <c r="AB89" s="490"/>
      <c r="AC89" s="490"/>
      <c r="AD89" s="490"/>
      <c r="AE89" s="490"/>
      <c r="AF89" s="490"/>
      <c r="AG89" s="490"/>
      <c r="AH89" s="490"/>
      <c r="AI89" s="490"/>
      <c r="AJ89" s="490"/>
      <c r="AK89" s="490"/>
      <c r="AL89" s="225"/>
    </row>
    <row r="90" spans="3:38" ht="20.100000000000001" customHeight="1" x14ac:dyDescent="0.2">
      <c r="C90" s="197"/>
      <c r="D90" s="486" t="str">
        <f>IF(F90&lt;&gt;0,26,"")</f>
        <v/>
      </c>
      <c r="E90" s="487"/>
      <c r="F90" s="309"/>
      <c r="G90" s="490" t="s">
        <v>156</v>
      </c>
      <c r="H90" s="490"/>
      <c r="I90" s="490"/>
      <c r="J90" s="490"/>
      <c r="K90" s="490"/>
      <c r="L90" s="490"/>
      <c r="M90" s="490"/>
      <c r="N90" s="490"/>
      <c r="O90" s="490"/>
      <c r="P90" s="490"/>
      <c r="Q90" s="490"/>
      <c r="R90" s="490"/>
      <c r="S90" s="490"/>
      <c r="T90" s="490"/>
      <c r="U90" s="490"/>
      <c r="V90" s="490"/>
      <c r="W90" s="490"/>
      <c r="X90" s="490"/>
      <c r="Y90" s="490"/>
      <c r="Z90" s="490"/>
      <c r="AA90" s="490"/>
      <c r="AB90" s="490"/>
      <c r="AC90" s="490"/>
      <c r="AD90" s="490"/>
      <c r="AE90" s="490"/>
      <c r="AF90" s="490"/>
      <c r="AG90" s="490"/>
      <c r="AH90" s="490"/>
      <c r="AI90" s="490"/>
      <c r="AJ90" s="490"/>
      <c r="AK90" s="490"/>
      <c r="AL90" s="225"/>
    </row>
    <row r="91" spans="3:38" ht="20.100000000000001" customHeight="1" x14ac:dyDescent="0.2">
      <c r="C91" s="197"/>
      <c r="D91" s="494"/>
      <c r="E91" s="494"/>
      <c r="F91" s="308"/>
      <c r="G91" s="490"/>
      <c r="H91" s="490"/>
      <c r="I91" s="490"/>
      <c r="J91" s="490"/>
      <c r="K91" s="490"/>
      <c r="L91" s="490"/>
      <c r="M91" s="490"/>
      <c r="N91" s="490"/>
      <c r="O91" s="490"/>
      <c r="P91" s="490"/>
      <c r="Q91" s="490"/>
      <c r="R91" s="490"/>
      <c r="S91" s="490"/>
      <c r="T91" s="490"/>
      <c r="U91" s="490"/>
      <c r="V91" s="490"/>
      <c r="W91" s="490"/>
      <c r="X91" s="490"/>
      <c r="Y91" s="490"/>
      <c r="Z91" s="490"/>
      <c r="AA91" s="490"/>
      <c r="AB91" s="490"/>
      <c r="AC91" s="490"/>
      <c r="AD91" s="490"/>
      <c r="AE91" s="490"/>
      <c r="AF91" s="490"/>
      <c r="AG91" s="490"/>
      <c r="AH91" s="490"/>
      <c r="AI91" s="490"/>
      <c r="AJ91" s="490"/>
      <c r="AK91" s="490"/>
      <c r="AL91" s="225"/>
    </row>
    <row r="92" spans="3:38" ht="20.100000000000001" customHeight="1" x14ac:dyDescent="0.2">
      <c r="C92" s="197"/>
      <c r="D92" s="486" t="str">
        <f>IF(F92&lt;&gt;0,33,"")</f>
        <v/>
      </c>
      <c r="E92" s="487"/>
      <c r="F92" s="310"/>
      <c r="G92" s="490" t="s">
        <v>154</v>
      </c>
      <c r="H92" s="490"/>
      <c r="I92" s="490"/>
      <c r="J92" s="490"/>
      <c r="K92" s="490"/>
      <c r="L92" s="490"/>
      <c r="M92" s="490"/>
      <c r="N92" s="490"/>
      <c r="O92" s="490"/>
      <c r="P92" s="490"/>
      <c r="Q92" s="490"/>
      <c r="R92" s="490"/>
      <c r="S92" s="490"/>
      <c r="T92" s="490"/>
      <c r="U92" s="490"/>
      <c r="V92" s="490"/>
      <c r="W92" s="490"/>
      <c r="X92" s="490"/>
      <c r="Y92" s="490"/>
      <c r="Z92" s="490"/>
      <c r="AA92" s="490"/>
      <c r="AB92" s="490"/>
      <c r="AC92" s="490"/>
      <c r="AD92" s="490"/>
      <c r="AE92" s="490"/>
      <c r="AF92" s="490"/>
      <c r="AG92" s="490"/>
      <c r="AH92" s="490"/>
      <c r="AI92" s="490"/>
      <c r="AJ92" s="490"/>
      <c r="AK92" s="305"/>
      <c r="AL92" s="225"/>
    </row>
    <row r="93" spans="3:38" ht="20.100000000000001" customHeight="1" x14ac:dyDescent="0.2">
      <c r="C93" s="197"/>
      <c r="D93" s="411"/>
      <c r="E93" s="411"/>
      <c r="F93" s="426"/>
      <c r="G93" s="490"/>
      <c r="H93" s="490"/>
      <c r="I93" s="490"/>
      <c r="J93" s="490"/>
      <c r="K93" s="490"/>
      <c r="L93" s="490"/>
      <c r="M93" s="490"/>
      <c r="N93" s="490"/>
      <c r="O93" s="490"/>
      <c r="P93" s="490"/>
      <c r="Q93" s="490"/>
      <c r="R93" s="490"/>
      <c r="S93" s="490"/>
      <c r="T93" s="490"/>
      <c r="U93" s="490"/>
      <c r="V93" s="490"/>
      <c r="W93" s="490"/>
      <c r="X93" s="490"/>
      <c r="Y93" s="490"/>
      <c r="Z93" s="490"/>
      <c r="AA93" s="490"/>
      <c r="AB93" s="490"/>
      <c r="AC93" s="490"/>
      <c r="AD93" s="490"/>
      <c r="AE93" s="490"/>
      <c r="AF93" s="490"/>
      <c r="AG93" s="490"/>
      <c r="AH93" s="490"/>
      <c r="AI93" s="490"/>
      <c r="AJ93" s="490"/>
      <c r="AK93" s="305"/>
      <c r="AL93" s="225"/>
    </row>
    <row r="94" spans="3:38" ht="20.100000000000001" customHeight="1" x14ac:dyDescent="0.2">
      <c r="C94" s="197"/>
      <c r="D94" s="486" t="str">
        <f>IF(F94&lt;&gt;0,40,"")</f>
        <v/>
      </c>
      <c r="E94" s="486"/>
      <c r="F94" s="426"/>
      <c r="G94" s="490"/>
      <c r="H94" s="490"/>
      <c r="I94" s="490"/>
      <c r="J94" s="490"/>
      <c r="K94" s="490"/>
      <c r="L94" s="490"/>
      <c r="M94" s="490"/>
      <c r="N94" s="490"/>
      <c r="O94" s="490"/>
      <c r="P94" s="490"/>
      <c r="Q94" s="490"/>
      <c r="R94" s="490"/>
      <c r="S94" s="490"/>
      <c r="T94" s="490"/>
      <c r="U94" s="490"/>
      <c r="V94" s="490"/>
      <c r="W94" s="490"/>
      <c r="X94" s="490"/>
      <c r="Y94" s="490"/>
      <c r="Z94" s="490"/>
      <c r="AA94" s="490"/>
      <c r="AB94" s="490"/>
      <c r="AC94" s="490"/>
      <c r="AD94" s="490"/>
      <c r="AE94" s="490"/>
      <c r="AF94" s="490"/>
      <c r="AG94" s="490"/>
      <c r="AH94" s="490"/>
      <c r="AI94" s="490"/>
      <c r="AJ94" s="490"/>
      <c r="AK94" s="305"/>
      <c r="AL94" s="225"/>
    </row>
    <row r="95" spans="3:38" ht="20.100000000000001" customHeight="1" x14ac:dyDescent="0.2">
      <c r="C95" s="197"/>
      <c r="D95" s="486" t="str">
        <f>IF(F95&lt;&gt;0,40,"")</f>
        <v/>
      </c>
      <c r="E95" s="487"/>
      <c r="F95" s="310"/>
      <c r="G95" s="490" t="s">
        <v>153</v>
      </c>
      <c r="H95" s="490"/>
      <c r="I95" s="490"/>
      <c r="J95" s="490"/>
      <c r="K95" s="490"/>
      <c r="L95" s="490"/>
      <c r="M95" s="490"/>
      <c r="N95" s="490"/>
      <c r="O95" s="490"/>
      <c r="P95" s="490"/>
      <c r="Q95" s="490"/>
      <c r="R95" s="490"/>
      <c r="S95" s="490"/>
      <c r="T95" s="490"/>
      <c r="U95" s="490"/>
      <c r="V95" s="490"/>
      <c r="W95" s="490"/>
      <c r="X95" s="490"/>
      <c r="Y95" s="490"/>
      <c r="Z95" s="490"/>
      <c r="AA95" s="490"/>
      <c r="AB95" s="490"/>
      <c r="AC95" s="490"/>
      <c r="AD95" s="490"/>
      <c r="AE95" s="490"/>
      <c r="AF95" s="490"/>
      <c r="AG95" s="490"/>
      <c r="AH95" s="490"/>
      <c r="AI95" s="490"/>
      <c r="AJ95" s="490"/>
      <c r="AK95" s="305"/>
      <c r="AL95" s="225"/>
    </row>
    <row r="96" spans="3:38" ht="20.100000000000001" customHeight="1" x14ac:dyDescent="0.2">
      <c r="C96" s="197"/>
      <c r="D96" s="411"/>
      <c r="E96" s="411"/>
      <c r="F96" s="308"/>
      <c r="G96" s="490"/>
      <c r="H96" s="490"/>
      <c r="I96" s="490"/>
      <c r="J96" s="490"/>
      <c r="K96" s="490"/>
      <c r="L96" s="490"/>
      <c r="M96" s="490"/>
      <c r="N96" s="490"/>
      <c r="O96" s="490"/>
      <c r="P96" s="490"/>
      <c r="Q96" s="490"/>
      <c r="R96" s="490"/>
      <c r="S96" s="490"/>
      <c r="T96" s="490"/>
      <c r="U96" s="490"/>
      <c r="V96" s="490"/>
      <c r="W96" s="490"/>
      <c r="X96" s="490"/>
      <c r="Y96" s="490"/>
      <c r="Z96" s="490"/>
      <c r="AA96" s="490"/>
      <c r="AB96" s="490"/>
      <c r="AC96" s="490"/>
      <c r="AD96" s="490"/>
      <c r="AE96" s="490"/>
      <c r="AF96" s="490"/>
      <c r="AG96" s="490"/>
      <c r="AH96" s="490"/>
      <c r="AI96" s="490"/>
      <c r="AJ96" s="490"/>
      <c r="AK96" s="305"/>
      <c r="AL96" s="225"/>
    </row>
    <row r="97" spans="3:38" ht="20.100000000000001" customHeight="1" x14ac:dyDescent="0.2">
      <c r="C97" s="197"/>
      <c r="D97" s="492" t="str">
        <f>IF(F97&lt;&gt;0,45,"")</f>
        <v/>
      </c>
      <c r="E97" s="493"/>
      <c r="F97" s="310"/>
      <c r="G97" s="490" t="s">
        <v>161</v>
      </c>
      <c r="H97" s="490"/>
      <c r="I97" s="490"/>
      <c r="J97" s="490"/>
      <c r="K97" s="490"/>
      <c r="L97" s="490"/>
      <c r="M97" s="490"/>
      <c r="N97" s="490"/>
      <c r="O97" s="490"/>
      <c r="P97" s="490"/>
      <c r="Q97" s="490"/>
      <c r="R97" s="490"/>
      <c r="S97" s="490"/>
      <c r="T97" s="490"/>
      <c r="U97" s="490"/>
      <c r="V97" s="490"/>
      <c r="W97" s="490"/>
      <c r="X97" s="490"/>
      <c r="Y97" s="490"/>
      <c r="Z97" s="490"/>
      <c r="AA97" s="490"/>
      <c r="AB97" s="490"/>
      <c r="AC97" s="490"/>
      <c r="AD97" s="490"/>
      <c r="AE97" s="490"/>
      <c r="AF97" s="490"/>
      <c r="AG97" s="490"/>
      <c r="AH97" s="490"/>
      <c r="AI97" s="490"/>
      <c r="AJ97" s="490"/>
      <c r="AK97" s="305"/>
      <c r="AL97" s="225"/>
    </row>
    <row r="98" spans="3:38" ht="20.100000000000001" customHeight="1" thickBot="1" x14ac:dyDescent="0.25">
      <c r="C98" s="249" t="str">
        <f>IF(D98&lt;&gt;0,1,"")</f>
        <v/>
      </c>
      <c r="D98" s="488">
        <f>SUM(D84:E97)</f>
        <v>0</v>
      </c>
      <c r="E98" s="489"/>
      <c r="F98" s="314" t="s">
        <v>158</v>
      </c>
      <c r="G98" s="491"/>
      <c r="H98" s="491"/>
      <c r="I98" s="491"/>
      <c r="J98" s="491"/>
      <c r="K98" s="491"/>
      <c r="L98" s="491"/>
      <c r="M98" s="491"/>
      <c r="N98" s="491"/>
      <c r="O98" s="491"/>
      <c r="P98" s="491"/>
      <c r="Q98" s="491"/>
      <c r="R98" s="491"/>
      <c r="S98" s="491"/>
      <c r="T98" s="491"/>
      <c r="U98" s="491"/>
      <c r="V98" s="491"/>
      <c r="W98" s="491"/>
      <c r="X98" s="491"/>
      <c r="Y98" s="491"/>
      <c r="Z98" s="491"/>
      <c r="AA98" s="491"/>
      <c r="AB98" s="491"/>
      <c r="AC98" s="491"/>
      <c r="AD98" s="491"/>
      <c r="AE98" s="491"/>
      <c r="AF98" s="491"/>
      <c r="AG98" s="491"/>
      <c r="AH98" s="491"/>
      <c r="AI98" s="491"/>
      <c r="AJ98" s="491"/>
      <c r="AK98" s="223"/>
      <c r="AL98" s="224"/>
    </row>
    <row r="99" spans="3:38" ht="20.100000000000001" customHeight="1" thickTop="1" x14ac:dyDescent="0.2"/>
  </sheetData>
  <sheetProtection algorithmName="SHA-512" hashValue="6ZFp2+1I6g56DhAgMv8oc7CWFiposCB9V2Yw2532k6BgR1HBHdcavSKU8dewKBb8+TscznSqe2fF1tOdHyvLgA==" saltValue="lD15JS6HWAE6RXNS/BCTGw==" spinCount="100000" sheet="1" selectLockedCells="1"/>
  <mergeCells count="99">
    <mergeCell ref="G29:AJ29"/>
    <mergeCell ref="G21:AK22"/>
    <mergeCell ref="AP4:AW7"/>
    <mergeCell ref="AX4:AZ6"/>
    <mergeCell ref="D66:E66"/>
    <mergeCell ref="D42:E42"/>
    <mergeCell ref="D43:E43"/>
    <mergeCell ref="D44:E44"/>
    <mergeCell ref="D45:E45"/>
    <mergeCell ref="D64:E64"/>
    <mergeCell ref="D61:E61"/>
    <mergeCell ref="D62:E62"/>
    <mergeCell ref="D63:E63"/>
    <mergeCell ref="G42:AK43"/>
    <mergeCell ref="D36:E36"/>
    <mergeCell ref="D37:E37"/>
    <mergeCell ref="D40:E40"/>
    <mergeCell ref="D39:E39"/>
    <mergeCell ref="G40:AK41"/>
    <mergeCell ref="G36:AK36"/>
    <mergeCell ref="D38:E38"/>
    <mergeCell ref="D68:E68"/>
    <mergeCell ref="D70:E70"/>
    <mergeCell ref="D72:E72"/>
    <mergeCell ref="G72:AJ73"/>
    <mergeCell ref="F7:G7"/>
    <mergeCell ref="D29:E29"/>
    <mergeCell ref="D28:E28"/>
    <mergeCell ref="D27:E27"/>
    <mergeCell ref="D14:E14"/>
    <mergeCell ref="D19:E19"/>
    <mergeCell ref="D16:E16"/>
    <mergeCell ref="G23:AK24"/>
    <mergeCell ref="G25:AJ26"/>
    <mergeCell ref="D18:E18"/>
    <mergeCell ref="F32:W32"/>
    <mergeCell ref="D26:E26"/>
    <mergeCell ref="G46:AJ48"/>
    <mergeCell ref="D46:E46"/>
    <mergeCell ref="D60:E60"/>
    <mergeCell ref="G64:AK65"/>
    <mergeCell ref="G62:AK62"/>
    <mergeCell ref="N4:AB5"/>
    <mergeCell ref="G15:AK15"/>
    <mergeCell ref="G17:AK17"/>
    <mergeCell ref="G19:AK20"/>
    <mergeCell ref="D41:E41"/>
    <mergeCell ref="D25:E25"/>
    <mergeCell ref="D24:E24"/>
    <mergeCell ref="D30:E30"/>
    <mergeCell ref="F9:G9"/>
    <mergeCell ref="I9:AA9"/>
    <mergeCell ref="D17:E17"/>
    <mergeCell ref="D15:E15"/>
    <mergeCell ref="D21:E21"/>
    <mergeCell ref="D20:E20"/>
    <mergeCell ref="D23:E23"/>
    <mergeCell ref="D22:E22"/>
    <mergeCell ref="G27:AJ28"/>
    <mergeCell ref="F11:W11"/>
    <mergeCell ref="D75:E75"/>
    <mergeCell ref="D35:E35"/>
    <mergeCell ref="G38:AK39"/>
    <mergeCell ref="G68:AK69"/>
    <mergeCell ref="G66:AK67"/>
    <mergeCell ref="G60:AK60"/>
    <mergeCell ref="F56:W56"/>
    <mergeCell ref="G44:AK45"/>
    <mergeCell ref="G49:AJ50"/>
    <mergeCell ref="G51:AJ52"/>
    <mergeCell ref="D74:E74"/>
    <mergeCell ref="D53:E53"/>
    <mergeCell ref="D59:E59"/>
    <mergeCell ref="G74:AJ74"/>
    <mergeCell ref="G82:AK82"/>
    <mergeCell ref="G92:AJ94"/>
    <mergeCell ref="D85:E85"/>
    <mergeCell ref="D90:E90"/>
    <mergeCell ref="G70:AJ71"/>
    <mergeCell ref="F78:W78"/>
    <mergeCell ref="D81:E81"/>
    <mergeCell ref="D86:E86"/>
    <mergeCell ref="D88:E88"/>
    <mergeCell ref="I7:AE7"/>
    <mergeCell ref="D84:E84"/>
    <mergeCell ref="D98:E98"/>
    <mergeCell ref="G88:AK89"/>
    <mergeCell ref="G86:AK87"/>
    <mergeCell ref="G90:AK91"/>
    <mergeCell ref="G95:AJ96"/>
    <mergeCell ref="G97:AJ98"/>
    <mergeCell ref="D95:E95"/>
    <mergeCell ref="D97:E97"/>
    <mergeCell ref="D91:E91"/>
    <mergeCell ref="D94:E94"/>
    <mergeCell ref="D92:E92"/>
    <mergeCell ref="D82:E82"/>
    <mergeCell ref="D83:E83"/>
    <mergeCell ref="G84:AK85"/>
  </mergeCells>
  <phoneticPr fontId="21" type="noConversion"/>
  <pageMargins left="0.25" right="0.25" top="0.75" bottom="0.75" header="0.3" footer="0.3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3:Q20"/>
  <sheetViews>
    <sheetView showGridLines="0" workbookViewId="0">
      <selection activeCell="L15" sqref="L15"/>
    </sheetView>
  </sheetViews>
  <sheetFormatPr defaultRowHeight="12.75" x14ac:dyDescent="0.2"/>
  <cols>
    <col min="1" max="17" width="5.7109375" style="77" customWidth="1"/>
    <col min="18" max="16384" width="9.140625" style="77"/>
  </cols>
  <sheetData>
    <row r="3" spans="2:17" ht="13.5" thickBot="1" x14ac:dyDescent="0.25"/>
    <row r="4" spans="2:17" ht="15.75" customHeight="1" thickTop="1" x14ac:dyDescent="0.2">
      <c r="B4" s="125"/>
      <c r="C4" s="126"/>
      <c r="D4" s="126"/>
      <c r="E4" s="127"/>
      <c r="F4" s="128"/>
      <c r="G4" s="526" t="s">
        <v>183</v>
      </c>
      <c r="H4" s="526"/>
      <c r="I4" s="526"/>
      <c r="J4" s="526"/>
      <c r="K4" s="526"/>
      <c r="L4" s="526"/>
      <c r="M4" s="526"/>
      <c r="N4" s="126"/>
      <c r="O4" s="126"/>
      <c r="P4" s="126"/>
      <c r="Q4" s="129"/>
    </row>
    <row r="5" spans="2:17" ht="15.75" customHeight="1" x14ac:dyDescent="0.2">
      <c r="B5" s="130"/>
      <c r="C5" s="81"/>
      <c r="D5" s="81"/>
      <c r="E5" s="78"/>
      <c r="F5" s="78"/>
      <c r="G5" s="527"/>
      <c r="H5" s="527"/>
      <c r="I5" s="527"/>
      <c r="J5" s="527"/>
      <c r="K5" s="527"/>
      <c r="L5" s="527"/>
      <c r="M5" s="527"/>
      <c r="N5" s="90"/>
      <c r="O5" s="90"/>
      <c r="P5" s="81"/>
      <c r="Q5" s="141"/>
    </row>
    <row r="6" spans="2:17" ht="12.75" customHeight="1" x14ac:dyDescent="0.2">
      <c r="B6" s="130"/>
      <c r="C6" s="81"/>
      <c r="D6" s="81"/>
      <c r="E6" s="194"/>
      <c r="F6" s="81"/>
      <c r="G6" s="527"/>
      <c r="H6" s="527"/>
      <c r="I6" s="527"/>
      <c r="J6" s="527"/>
      <c r="K6" s="527"/>
      <c r="L6" s="527"/>
      <c r="M6" s="527"/>
      <c r="N6" s="119"/>
      <c r="O6" s="119"/>
      <c r="P6" s="81"/>
      <c r="Q6" s="141"/>
    </row>
    <row r="7" spans="2:17" ht="12.75" customHeight="1" x14ac:dyDescent="0.2">
      <c r="B7" s="130"/>
      <c r="C7" s="81"/>
      <c r="D7" s="81"/>
      <c r="E7" s="194"/>
      <c r="F7" s="143"/>
      <c r="G7" s="81"/>
      <c r="H7" s="81"/>
      <c r="I7" s="81"/>
      <c r="J7" s="81"/>
      <c r="K7" s="81"/>
      <c r="L7" s="79"/>
      <c r="M7" s="79"/>
      <c r="N7" s="119"/>
      <c r="O7" s="119"/>
      <c r="P7" s="81"/>
      <c r="Q7" s="141"/>
    </row>
    <row r="8" spans="2:17" x14ac:dyDescent="0.2">
      <c r="B8" s="130"/>
      <c r="C8" s="81"/>
      <c r="D8" s="81"/>
      <c r="E8" s="94"/>
      <c r="F8" s="81"/>
      <c r="G8" s="81"/>
      <c r="H8" s="98"/>
      <c r="I8" s="81"/>
      <c r="J8" s="81"/>
      <c r="K8" s="95"/>
      <c r="L8" s="81"/>
      <c r="M8" s="124"/>
      <c r="N8" s="96"/>
      <c r="O8" s="96"/>
      <c r="P8" s="81"/>
      <c r="Q8" s="141"/>
    </row>
    <row r="9" spans="2:17" x14ac:dyDescent="0.2">
      <c r="B9" s="132"/>
      <c r="C9" s="79"/>
      <c r="D9" s="79"/>
      <c r="E9" s="81"/>
      <c r="F9" s="105" t="s">
        <v>181</v>
      </c>
      <c r="G9" s="105"/>
      <c r="H9" s="105"/>
      <c r="I9" s="105"/>
      <c r="J9" s="79"/>
      <c r="K9" s="91"/>
      <c r="L9" s="91"/>
      <c r="M9" s="123"/>
      <c r="N9" s="98"/>
      <c r="O9" s="98"/>
      <c r="P9" s="99"/>
      <c r="Q9" s="141"/>
    </row>
    <row r="10" spans="2:17" x14ac:dyDescent="0.2">
      <c r="B10" s="132"/>
      <c r="C10" s="95"/>
      <c r="D10" s="120"/>
      <c r="E10" s="120"/>
      <c r="F10" s="385" t="s">
        <v>182</v>
      </c>
      <c r="G10" s="79"/>
      <c r="H10" s="102"/>
      <c r="I10" s="81"/>
      <c r="J10" s="120"/>
      <c r="K10" s="120"/>
      <c r="L10" s="120"/>
      <c r="M10" s="195"/>
      <c r="N10" s="98"/>
      <c r="O10" s="98"/>
      <c r="P10" s="99"/>
      <c r="Q10" s="141"/>
    </row>
    <row r="11" spans="2:17" x14ac:dyDescent="0.2">
      <c r="B11" s="132"/>
      <c r="C11" s="95"/>
      <c r="D11" s="120"/>
      <c r="E11" s="120"/>
      <c r="F11" s="384" t="s">
        <v>53</v>
      </c>
      <c r="G11" s="191"/>
      <c r="H11" s="20" t="s">
        <v>7</v>
      </c>
      <c r="I11" s="120"/>
      <c r="J11" s="120"/>
      <c r="K11" s="120"/>
      <c r="L11" s="120"/>
      <c r="M11" s="528" t="s">
        <v>184</v>
      </c>
      <c r="N11" s="529"/>
      <c r="O11" s="529"/>
      <c r="P11" s="529"/>
      <c r="Q11" s="530"/>
    </row>
    <row r="12" spans="2:17" ht="13.15" customHeight="1" x14ac:dyDescent="0.2">
      <c r="B12" s="132"/>
      <c r="C12" s="95"/>
      <c r="D12" s="120"/>
      <c r="E12" s="120"/>
      <c r="F12" s="13" t="s">
        <v>121</v>
      </c>
      <c r="G12" s="386" t="str">
        <f>IF(J12&lt;&gt;"","&lt; &gt;","")</f>
        <v/>
      </c>
      <c r="H12" s="13">
        <v>3</v>
      </c>
      <c r="I12" s="120"/>
      <c r="J12" s="383" t="str">
        <f>IF((L15-L12)=2,3,"")</f>
        <v/>
      </c>
      <c r="K12" s="120"/>
      <c r="L12" s="403"/>
      <c r="M12" s="529"/>
      <c r="N12" s="529"/>
      <c r="O12" s="529"/>
      <c r="P12" s="529"/>
      <c r="Q12" s="530"/>
    </row>
    <row r="13" spans="2:17" ht="13.15" customHeight="1" x14ac:dyDescent="0.2">
      <c r="B13" s="130"/>
      <c r="C13" s="95"/>
      <c r="D13" s="120"/>
      <c r="E13" s="120"/>
      <c r="F13" s="13" t="s">
        <v>122</v>
      </c>
      <c r="G13" s="386" t="str">
        <f>IF(J13&lt;&gt;"","&lt; &gt;","")</f>
        <v/>
      </c>
      <c r="H13" s="13">
        <v>4</v>
      </c>
      <c r="I13" s="120"/>
      <c r="J13" s="383" t="str">
        <f>IF(AND(L15-L12=3,L15-L12&gt;0),4,"")</f>
        <v/>
      </c>
      <c r="K13" s="120"/>
      <c r="L13" s="120"/>
      <c r="M13" s="529"/>
      <c r="N13" s="529"/>
      <c r="O13" s="529"/>
      <c r="P13" s="529"/>
      <c r="Q13" s="530"/>
    </row>
    <row r="14" spans="2:17" ht="13.15" customHeight="1" x14ac:dyDescent="0.2">
      <c r="B14" s="130"/>
      <c r="C14" s="95"/>
      <c r="D14" s="120"/>
      <c r="E14" s="120"/>
      <c r="F14" s="13" t="s">
        <v>123</v>
      </c>
      <c r="G14" s="386" t="str">
        <f>IF(J14&lt;&gt;"","&lt; &gt;","")</f>
        <v/>
      </c>
      <c r="H14" s="13">
        <v>5</v>
      </c>
      <c r="I14" s="120"/>
      <c r="J14" s="383" t="str">
        <f>IF(AND(L15-L12&gt;=4,L15-L12&gt;0),5,"")</f>
        <v/>
      </c>
      <c r="K14" s="120"/>
      <c r="L14" s="120"/>
      <c r="M14" s="528" t="s">
        <v>185</v>
      </c>
      <c r="N14" s="529"/>
      <c r="O14" s="529"/>
      <c r="P14" s="529"/>
      <c r="Q14" s="530"/>
    </row>
    <row r="15" spans="2:17" ht="13.15" customHeight="1" x14ac:dyDescent="0.2">
      <c r="B15" s="130"/>
      <c r="C15" s="120"/>
      <c r="D15" s="120"/>
      <c r="E15" s="120"/>
      <c r="F15" s="120"/>
      <c r="G15" s="120"/>
      <c r="H15" s="120"/>
      <c r="I15" s="81"/>
      <c r="J15" s="120"/>
      <c r="K15" s="120"/>
      <c r="L15" s="403"/>
      <c r="M15" s="529"/>
      <c r="N15" s="529"/>
      <c r="O15" s="529"/>
      <c r="P15" s="529"/>
      <c r="Q15" s="530"/>
    </row>
    <row r="16" spans="2:17" x14ac:dyDescent="0.2">
      <c r="B16" s="130"/>
      <c r="C16" s="81"/>
      <c r="D16" s="81"/>
      <c r="E16" s="104"/>
      <c r="F16" s="190" t="s">
        <v>36</v>
      </c>
      <c r="G16" s="193">
        <f>SUM(J12:J14)</f>
        <v>0</v>
      </c>
      <c r="H16" s="192" t="s">
        <v>180</v>
      </c>
      <c r="I16" s="120"/>
      <c r="J16" s="120"/>
      <c r="K16" s="81"/>
      <c r="L16" s="91"/>
      <c r="M16" s="529"/>
      <c r="N16" s="529"/>
      <c r="O16" s="529"/>
      <c r="P16" s="529"/>
      <c r="Q16" s="530"/>
    </row>
    <row r="17" spans="2:17" x14ac:dyDescent="0.2">
      <c r="B17" s="130"/>
      <c r="C17" s="81"/>
      <c r="D17" s="81"/>
      <c r="E17" s="104"/>
      <c r="F17" s="120"/>
      <c r="G17" s="120"/>
      <c r="H17" s="120"/>
      <c r="I17" s="120"/>
      <c r="J17" s="120"/>
      <c r="K17" s="81"/>
      <c r="L17" s="81"/>
      <c r="M17" s="81"/>
      <c r="N17" s="81"/>
      <c r="O17" s="81"/>
      <c r="P17" s="81"/>
      <c r="Q17" s="131"/>
    </row>
    <row r="18" spans="2:17" x14ac:dyDescent="0.2">
      <c r="B18" s="130"/>
      <c r="C18" s="81"/>
      <c r="D18" s="81"/>
      <c r="E18" s="104"/>
      <c r="F18" s="120"/>
      <c r="G18" s="120"/>
      <c r="H18" s="120"/>
      <c r="I18" s="120"/>
      <c r="J18" s="120"/>
      <c r="K18" s="81"/>
      <c r="L18" s="81"/>
      <c r="M18" s="81"/>
      <c r="N18" s="81"/>
      <c r="O18" s="81"/>
      <c r="P18" s="81"/>
      <c r="Q18" s="131"/>
    </row>
    <row r="19" spans="2:17" ht="13.5" thickBot="1" x14ac:dyDescent="0.25">
      <c r="B19" s="133"/>
      <c r="C19" s="134"/>
      <c r="D19" s="134"/>
      <c r="E19" s="135"/>
      <c r="F19" s="136"/>
      <c r="G19" s="137"/>
      <c r="H19" s="137"/>
      <c r="I19" s="137"/>
      <c r="J19" s="138"/>
      <c r="K19" s="134"/>
      <c r="L19" s="134"/>
      <c r="M19" s="134"/>
      <c r="N19" s="134"/>
      <c r="O19" s="134"/>
      <c r="P19" s="134"/>
      <c r="Q19" s="139"/>
    </row>
    <row r="20" spans="2:17" ht="13.5" thickTop="1" x14ac:dyDescent="0.2"/>
  </sheetData>
  <sheetProtection password="EC65" sheet="1" selectLockedCells="1"/>
  <mergeCells count="3">
    <mergeCell ref="G4:M6"/>
    <mergeCell ref="M11:Q13"/>
    <mergeCell ref="M14:Q16"/>
  </mergeCells>
  <phoneticPr fontId="21" type="noConversion"/>
  <conditionalFormatting sqref="H8 H10">
    <cfRule type="expression" dxfId="1" priority="1" stopIfTrue="1">
      <formula>ISERROR(H8)</formula>
    </cfRule>
  </conditionalFormatting>
  <pageMargins left="0.7" right="0.7" top="0.75" bottom="0.75" header="0.3" footer="0.3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3:M55"/>
  <sheetViews>
    <sheetView showGridLines="0" workbookViewId="0">
      <selection activeCell="I11" sqref="I11"/>
    </sheetView>
  </sheetViews>
  <sheetFormatPr defaultRowHeight="12.75" x14ac:dyDescent="0.2"/>
  <cols>
    <col min="1" max="1" width="5.7109375" style="196" customWidth="1"/>
    <col min="2" max="13" width="7.140625" style="196" customWidth="1"/>
    <col min="14" max="15" width="5.7109375" style="196" customWidth="1"/>
    <col min="16" max="16384" width="9.140625" style="196"/>
  </cols>
  <sheetData>
    <row r="3" spans="2:13" ht="13.5" thickBot="1" x14ac:dyDescent="0.25"/>
    <row r="4" spans="2:13" ht="15.75" customHeight="1" thickTop="1" x14ac:dyDescent="0.2">
      <c r="B4" s="531" t="s">
        <v>60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3"/>
    </row>
    <row r="5" spans="2:13" ht="15.75" customHeight="1" x14ac:dyDescent="0.2">
      <c r="B5" s="534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6"/>
    </row>
    <row r="6" spans="2:13" ht="15.75" customHeight="1" x14ac:dyDescent="0.25">
      <c r="B6" s="197"/>
      <c r="C6" s="198"/>
      <c r="D6" s="549" t="s">
        <v>127</v>
      </c>
      <c r="E6" s="549"/>
      <c r="F6" s="549"/>
      <c r="G6" s="549"/>
      <c r="H6" s="549"/>
      <c r="I6" s="549"/>
      <c r="J6" s="549"/>
      <c r="K6" s="549"/>
      <c r="L6" s="199"/>
      <c r="M6" s="200"/>
    </row>
    <row r="7" spans="2:13" ht="12.75" customHeight="1" x14ac:dyDescent="0.2">
      <c r="B7" s="197"/>
      <c r="C7" s="220"/>
      <c r="D7" s="15"/>
      <c r="E7" s="149"/>
      <c r="F7" s="15"/>
      <c r="G7" s="7"/>
      <c r="H7" s="13"/>
      <c r="I7" s="201"/>
      <c r="J7" s="201"/>
      <c r="K7" s="201"/>
      <c r="L7" s="201"/>
      <c r="M7" s="225"/>
    </row>
    <row r="8" spans="2:13" ht="12.75" customHeight="1" x14ac:dyDescent="0.25">
      <c r="B8" s="197"/>
      <c r="C8" s="407" t="s">
        <v>73</v>
      </c>
      <c r="D8" s="204"/>
      <c r="E8" s="212"/>
      <c r="F8" s="201"/>
      <c r="G8" s="201"/>
      <c r="H8" s="201"/>
      <c r="I8" s="201"/>
      <c r="J8" s="205"/>
      <c r="K8" s="205"/>
      <c r="L8" s="202"/>
      <c r="M8" s="206"/>
    </row>
    <row r="9" spans="2:13" x14ac:dyDescent="0.2">
      <c r="B9" s="197"/>
      <c r="C9" s="207"/>
      <c r="D9" s="204"/>
      <c r="E9" s="203"/>
      <c r="F9" s="203"/>
      <c r="G9" s="205"/>
      <c r="H9" s="205"/>
      <c r="I9" s="201"/>
      <c r="J9" s="201"/>
      <c r="K9" s="208"/>
      <c r="L9" s="209"/>
      <c r="M9" s="154"/>
    </row>
    <row r="10" spans="2:13" x14ac:dyDescent="0.2">
      <c r="B10" s="210"/>
      <c r="C10" s="201"/>
      <c r="D10" s="211"/>
      <c r="E10" s="259"/>
      <c r="F10" s="203"/>
      <c r="G10" s="260" t="s">
        <v>136</v>
      </c>
      <c r="H10" s="212"/>
      <c r="I10" s="261" t="s">
        <v>130</v>
      </c>
      <c r="J10" s="213"/>
      <c r="K10" s="208"/>
      <c r="L10" s="214"/>
      <c r="M10" s="215"/>
    </row>
    <row r="11" spans="2:13" ht="15.75" x14ac:dyDescent="0.25">
      <c r="B11" s="210"/>
      <c r="C11" s="216"/>
      <c r="D11" s="212"/>
      <c r="E11" s="244"/>
      <c r="F11" s="150"/>
      <c r="G11" s="151" t="s">
        <v>70</v>
      </c>
      <c r="H11" s="217"/>
      <c r="I11" s="262"/>
      <c r="J11" s="258" t="str">
        <f>IF(I11&lt;&gt;0,20,"")</f>
        <v/>
      </c>
      <c r="K11" s="245" t="str">
        <f>IF(I11&lt;&gt;"",1,"")</f>
        <v/>
      </c>
      <c r="L11" s="214"/>
      <c r="M11" s="218"/>
    </row>
    <row r="12" spans="2:13" ht="15" customHeight="1" x14ac:dyDescent="0.25">
      <c r="B12" s="210"/>
      <c r="C12" s="219"/>
      <c r="D12" s="12"/>
      <c r="E12" s="212"/>
      <c r="F12" s="150"/>
      <c r="G12" s="151" t="s">
        <v>71</v>
      </c>
      <c r="H12" s="217"/>
      <c r="I12" s="262"/>
      <c r="J12" s="258" t="str">
        <f>IF(I12&lt;&gt;0,15,"")</f>
        <v/>
      </c>
      <c r="K12" s="245" t="str">
        <f>IF(I12&lt;&gt;"",1,"")</f>
        <v/>
      </c>
      <c r="L12" s="214"/>
      <c r="M12" s="218"/>
    </row>
    <row r="13" spans="2:13" ht="15" customHeight="1" x14ac:dyDescent="0.25">
      <c r="B13" s="210"/>
      <c r="C13" s="205"/>
      <c r="D13" s="12"/>
      <c r="E13" s="212"/>
      <c r="F13" s="150"/>
      <c r="G13" s="151" t="s">
        <v>72</v>
      </c>
      <c r="H13" s="217"/>
      <c r="I13" s="262"/>
      <c r="J13" s="258" t="str">
        <f>IF(I13&lt;&gt;0,10,"")</f>
        <v/>
      </c>
      <c r="K13" s="245" t="str">
        <f>IF(I13&lt;&gt;"",1,"")</f>
        <v/>
      </c>
      <c r="L13" s="214"/>
      <c r="M13" s="218"/>
    </row>
    <row r="14" spans="2:13" ht="15" customHeight="1" thickBot="1" x14ac:dyDescent="0.25">
      <c r="B14" s="197"/>
      <c r="C14" s="220"/>
      <c r="D14" s="12"/>
      <c r="E14" s="212"/>
      <c r="F14" s="152"/>
      <c r="G14" s="151" t="s">
        <v>159</v>
      </c>
      <c r="H14" s="217"/>
      <c r="I14" s="263"/>
      <c r="J14" s="258" t="str">
        <f>IF(I14&lt;&gt;0,5,"")</f>
        <v/>
      </c>
      <c r="K14" s="245" t="str">
        <f>IF(I14&lt;&gt;"",1,"")</f>
        <v/>
      </c>
      <c r="L14" s="203"/>
      <c r="M14" s="218"/>
    </row>
    <row r="15" spans="2:13" ht="15" customHeight="1" thickTop="1" x14ac:dyDescent="0.2">
      <c r="B15" s="197"/>
      <c r="C15" s="220"/>
      <c r="D15" s="12"/>
      <c r="E15" s="212"/>
      <c r="F15" s="152"/>
      <c r="G15" s="151"/>
      <c r="H15" s="217"/>
      <c r="I15" s="256" t="s">
        <v>7</v>
      </c>
      <c r="J15" s="258">
        <f>IF(K15&gt;1,0,SUM(J11:J14))</f>
        <v>0</v>
      </c>
      <c r="K15" s="242">
        <f>SUM(K11:K14)</f>
        <v>0</v>
      </c>
      <c r="L15" s="203"/>
      <c r="M15" s="218"/>
    </row>
    <row r="16" spans="2:13" ht="15" customHeight="1" x14ac:dyDescent="0.2">
      <c r="B16" s="197"/>
      <c r="C16" s="220"/>
      <c r="D16" s="15"/>
      <c r="E16" s="149"/>
      <c r="F16" s="15"/>
      <c r="G16" s="7"/>
      <c r="H16" s="13"/>
      <c r="I16" s="201"/>
      <c r="J16" s="201"/>
      <c r="K16" s="201"/>
      <c r="L16" s="201"/>
      <c r="M16" s="225"/>
    </row>
    <row r="17" spans="2:13" ht="15" customHeight="1" x14ac:dyDescent="0.2">
      <c r="B17" s="197"/>
      <c r="C17" s="220"/>
      <c r="D17" s="15"/>
      <c r="E17" s="149"/>
      <c r="F17" s="15"/>
      <c r="G17" s="7"/>
      <c r="H17" s="13"/>
      <c r="I17" s="201"/>
      <c r="J17" s="201"/>
      <c r="K17" s="201"/>
      <c r="L17" s="201"/>
      <c r="M17" s="225"/>
    </row>
    <row r="18" spans="2:13" ht="15" customHeight="1" x14ac:dyDescent="0.25">
      <c r="B18" s="197"/>
      <c r="C18" s="251" t="s">
        <v>74</v>
      </c>
      <c r="D18" s="155"/>
      <c r="E18" s="149"/>
      <c r="F18" s="15"/>
      <c r="G18" s="7"/>
      <c r="H18" s="13"/>
      <c r="I18" s="201"/>
      <c r="J18" s="201"/>
      <c r="K18" s="201"/>
      <c r="L18" s="201"/>
      <c r="M18" s="225"/>
    </row>
    <row r="19" spans="2:13" ht="11.1" customHeight="1" x14ac:dyDescent="0.2">
      <c r="B19" s="197"/>
      <c r="C19" s="220"/>
      <c r="D19" s="15" t="s">
        <v>75</v>
      </c>
      <c r="E19" s="149"/>
      <c r="F19" s="15"/>
      <c r="G19" s="7"/>
      <c r="H19" s="13"/>
      <c r="I19" s="201"/>
      <c r="J19" s="201"/>
      <c r="K19" s="201"/>
      <c r="L19" s="201"/>
      <c r="M19" s="225"/>
    </row>
    <row r="20" spans="2:13" ht="11.1" customHeight="1" x14ac:dyDescent="0.2">
      <c r="B20" s="197"/>
      <c r="C20" s="220"/>
      <c r="D20" s="15" t="s">
        <v>76</v>
      </c>
      <c r="E20" s="149"/>
      <c r="F20" s="15"/>
      <c r="G20" s="7"/>
      <c r="H20" s="13"/>
      <c r="I20" s="201"/>
      <c r="J20" s="201"/>
      <c r="K20" s="201"/>
      <c r="L20" s="201"/>
      <c r="M20" s="225"/>
    </row>
    <row r="21" spans="2:13" ht="11.1" customHeight="1" x14ac:dyDescent="0.2">
      <c r="B21" s="197"/>
      <c r="C21" s="220"/>
      <c r="D21" s="15" t="s">
        <v>77</v>
      </c>
      <c r="E21" s="149"/>
      <c r="F21" s="15"/>
      <c r="G21" s="7"/>
      <c r="H21" s="13"/>
      <c r="I21" s="201"/>
      <c r="J21" s="201"/>
      <c r="K21" s="201"/>
      <c r="L21" s="201"/>
      <c r="M21" s="225"/>
    </row>
    <row r="22" spans="2:13" ht="11.1" customHeight="1" x14ac:dyDescent="0.2">
      <c r="B22" s="197"/>
      <c r="C22" s="220"/>
      <c r="D22" s="15"/>
      <c r="E22" s="149"/>
      <c r="F22" s="15"/>
      <c r="G22" s="7"/>
      <c r="H22" s="13"/>
      <c r="I22" s="201"/>
      <c r="J22" s="201"/>
      <c r="K22" s="201"/>
      <c r="L22" s="201"/>
      <c r="M22" s="225"/>
    </row>
    <row r="23" spans="2:13" ht="24.95" customHeight="1" x14ac:dyDescent="0.2">
      <c r="B23" s="197"/>
      <c r="C23" s="550" t="s">
        <v>129</v>
      </c>
      <c r="D23" s="550"/>
      <c r="E23" s="550"/>
      <c r="F23" s="226"/>
      <c r="G23" s="226"/>
      <c r="H23" s="227"/>
      <c r="I23" s="228"/>
      <c r="J23" s="228"/>
      <c r="K23" s="228"/>
      <c r="L23" s="228"/>
      <c r="M23" s="229"/>
    </row>
    <row r="24" spans="2:13" ht="24.95" customHeight="1" x14ac:dyDescent="0.2">
      <c r="B24" s="197" t="str">
        <f>IF(D24&lt;&gt;"",1,"")</f>
        <v/>
      </c>
      <c r="C24" s="257" t="str">
        <f>IF(D24&lt;&gt;0,1,"")</f>
        <v/>
      </c>
      <c r="D24" s="264"/>
      <c r="E24" s="541" t="s">
        <v>62</v>
      </c>
      <c r="F24" s="542"/>
      <c r="G24" s="542"/>
      <c r="H24" s="542"/>
      <c r="I24" s="542"/>
      <c r="J24" s="542"/>
      <c r="K24" s="542"/>
      <c r="L24" s="542"/>
      <c r="M24" s="543"/>
    </row>
    <row r="25" spans="2:13" ht="24.95" customHeight="1" x14ac:dyDescent="0.2">
      <c r="B25" s="197" t="str">
        <f>IF(D25&lt;&gt;"",1,"")</f>
        <v/>
      </c>
      <c r="C25" s="257" t="str">
        <f>IF(D25&lt;&gt;0,2,"")</f>
        <v/>
      </c>
      <c r="D25" s="264"/>
      <c r="E25" s="541" t="s">
        <v>65</v>
      </c>
      <c r="F25" s="542"/>
      <c r="G25" s="542"/>
      <c r="H25" s="542"/>
      <c r="I25" s="542"/>
      <c r="J25" s="542"/>
      <c r="K25" s="542"/>
      <c r="L25" s="542"/>
      <c r="M25" s="543"/>
    </row>
    <row r="26" spans="2:13" ht="24.95" customHeight="1" x14ac:dyDescent="0.2">
      <c r="B26" s="197" t="str">
        <f>IF(D26&lt;&gt;"",1,"")</f>
        <v/>
      </c>
      <c r="C26" s="257" t="str">
        <f>IF(D26&lt;&gt;0,3,"")</f>
        <v/>
      </c>
      <c r="D26" s="264"/>
      <c r="E26" s="541" t="s">
        <v>64</v>
      </c>
      <c r="F26" s="542"/>
      <c r="G26" s="542"/>
      <c r="H26" s="542"/>
      <c r="I26" s="542"/>
      <c r="J26" s="542"/>
      <c r="K26" s="542"/>
      <c r="L26" s="542"/>
      <c r="M26" s="543"/>
    </row>
    <row r="27" spans="2:13" ht="24.95" customHeight="1" x14ac:dyDescent="0.2">
      <c r="B27" s="197" t="str">
        <f>IF(D27&lt;&gt;"",1,"")</f>
        <v/>
      </c>
      <c r="C27" s="257" t="str">
        <f>IF(D27&lt;&gt;0,4,"")</f>
        <v/>
      </c>
      <c r="D27" s="264"/>
      <c r="E27" s="541" t="s">
        <v>63</v>
      </c>
      <c r="F27" s="542"/>
      <c r="G27" s="542"/>
      <c r="H27" s="542"/>
      <c r="I27" s="542"/>
      <c r="J27" s="542"/>
      <c r="K27" s="542"/>
      <c r="L27" s="542"/>
      <c r="M27" s="543"/>
    </row>
    <row r="28" spans="2:13" ht="24.75" customHeight="1" thickBot="1" x14ac:dyDescent="0.25">
      <c r="B28" s="243" t="str">
        <f>IF(D28&lt;&gt;"",1,"")</f>
        <v/>
      </c>
      <c r="C28" s="257" t="str">
        <f>IF(D28&lt;&gt;0,5,"")</f>
        <v/>
      </c>
      <c r="D28" s="264"/>
      <c r="E28" s="541" t="s">
        <v>137</v>
      </c>
      <c r="F28" s="542"/>
      <c r="G28" s="542"/>
      <c r="H28" s="542"/>
      <c r="I28" s="542"/>
      <c r="J28" s="542"/>
      <c r="K28" s="542"/>
      <c r="L28" s="542"/>
      <c r="M28" s="543"/>
    </row>
    <row r="29" spans="2:13" ht="15" customHeight="1" thickTop="1" x14ac:dyDescent="0.2">
      <c r="B29" s="243">
        <f>SUM(B24:B28)</f>
        <v>0</v>
      </c>
      <c r="C29" s="254">
        <f>IF(B29&gt;1,0,SUM(C24:C28))</f>
        <v>0</v>
      </c>
      <c r="D29" s="208" t="s">
        <v>7</v>
      </c>
      <c r="E29" s="220"/>
      <c r="F29" s="220"/>
      <c r="G29" s="220"/>
      <c r="H29" s="220"/>
      <c r="I29" s="220"/>
      <c r="J29" s="220"/>
      <c r="K29" s="220"/>
      <c r="L29" s="220"/>
      <c r="M29" s="230"/>
    </row>
    <row r="30" spans="2:13" ht="15" customHeight="1" x14ac:dyDescent="0.2">
      <c r="B30" s="243"/>
      <c r="C30" s="402"/>
      <c r="D30" s="220"/>
      <c r="E30" s="220"/>
      <c r="F30" s="220"/>
      <c r="G30" s="220"/>
      <c r="H30" s="220"/>
      <c r="I30" s="220"/>
      <c r="J30" s="220"/>
      <c r="K30" s="220"/>
      <c r="L30" s="220"/>
      <c r="M30" s="230"/>
    </row>
    <row r="31" spans="2:13" ht="15" customHeight="1" x14ac:dyDescent="0.2">
      <c r="B31" s="197"/>
      <c r="C31" s="235"/>
      <c r="D31" s="247"/>
      <c r="E31" s="247"/>
      <c r="F31" s="247"/>
      <c r="G31" s="247"/>
      <c r="H31" s="247"/>
      <c r="I31" s="247"/>
      <c r="J31" s="247"/>
      <c r="K31" s="247"/>
      <c r="L31" s="205"/>
      <c r="M31" s="218"/>
    </row>
    <row r="32" spans="2:13" ht="15" customHeight="1" x14ac:dyDescent="0.25">
      <c r="B32" s="197"/>
      <c r="C32" s="250" t="s">
        <v>128</v>
      </c>
      <c r="D32" s="250"/>
      <c r="E32" s="250"/>
      <c r="F32" s="250"/>
      <c r="G32" s="250"/>
      <c r="H32" s="220"/>
      <c r="I32" s="220"/>
      <c r="J32" s="220"/>
      <c r="K32" s="220"/>
      <c r="L32" s="220"/>
      <c r="M32" s="230"/>
    </row>
    <row r="33" spans="2:13" ht="15" customHeight="1" x14ac:dyDescent="0.2">
      <c r="B33" s="197"/>
      <c r="C33" s="220"/>
      <c r="D33" s="231" t="s">
        <v>78</v>
      </c>
      <c r="E33" s="220"/>
      <c r="F33" s="220"/>
      <c r="G33" s="220"/>
      <c r="H33" s="220"/>
      <c r="I33" s="220"/>
      <c r="J33" s="220"/>
      <c r="K33" s="220"/>
      <c r="L33" s="220"/>
      <c r="M33" s="230"/>
    </row>
    <row r="34" spans="2:13" x14ac:dyDescent="0.2">
      <c r="B34" s="197"/>
      <c r="C34" s="220"/>
      <c r="D34" s="208" t="s">
        <v>79</v>
      </c>
      <c r="E34" s="201"/>
      <c r="F34" s="220"/>
      <c r="G34" s="220"/>
      <c r="H34" s="220"/>
      <c r="I34" s="220"/>
      <c r="J34" s="232"/>
      <c r="K34" s="246"/>
      <c r="L34" s="246"/>
      <c r="M34" s="153"/>
    </row>
    <row r="35" spans="2:13" x14ac:dyDescent="0.2">
      <c r="B35" s="197"/>
      <c r="C35" s="220"/>
      <c r="D35" s="208"/>
      <c r="E35" s="201"/>
      <c r="F35" s="220"/>
      <c r="G35" s="220"/>
      <c r="H35" s="220"/>
      <c r="I35" s="220"/>
      <c r="J35" s="232"/>
      <c r="K35" s="246"/>
      <c r="L35" s="246"/>
      <c r="M35" s="153"/>
    </row>
    <row r="36" spans="2:13" x14ac:dyDescent="0.2">
      <c r="B36" s="197"/>
      <c r="C36" s="550" t="s">
        <v>131</v>
      </c>
      <c r="D36" s="550"/>
      <c r="E36" s="550"/>
      <c r="F36" s="220"/>
      <c r="G36" s="220"/>
      <c r="H36" s="220"/>
      <c r="I36" s="220"/>
      <c r="J36" s="232"/>
      <c r="K36" s="246"/>
      <c r="L36" s="246"/>
      <c r="M36" s="153"/>
    </row>
    <row r="37" spans="2:13" ht="12.75" customHeight="1" x14ac:dyDescent="0.2">
      <c r="B37" s="197"/>
      <c r="C37" s="550"/>
      <c r="D37" s="550"/>
      <c r="E37" s="550"/>
      <c r="F37" s="208"/>
      <c r="G37" s="201"/>
      <c r="H37" s="201"/>
      <c r="I37" s="544"/>
      <c r="J37" s="544"/>
      <c r="K37" s="544"/>
      <c r="L37" s="15"/>
      <c r="M37" s="240"/>
    </row>
    <row r="38" spans="2:13" ht="15.75" x14ac:dyDescent="0.2">
      <c r="B38" s="243" t="str">
        <f>IF(D38&lt;&gt;"",1,"")</f>
        <v/>
      </c>
      <c r="C38" s="257" t="str">
        <f>IF(D38&lt;&gt;0,1,"")</f>
        <v/>
      </c>
      <c r="D38" s="265"/>
      <c r="E38" s="537" t="s">
        <v>138</v>
      </c>
      <c r="F38" s="545"/>
      <c r="G38" s="545"/>
      <c r="H38" s="545"/>
      <c r="I38" s="545"/>
      <c r="J38" s="545"/>
      <c r="K38" s="545"/>
      <c r="L38" s="545"/>
      <c r="M38" s="546"/>
    </row>
    <row r="39" spans="2:13" ht="21.95" customHeight="1" x14ac:dyDescent="0.2">
      <c r="B39" s="243" t="str">
        <f>IF(D39&lt;&gt;"",1,"")</f>
        <v/>
      </c>
      <c r="C39" s="257" t="str">
        <f>IF(D39&lt;&gt;0,2,"")</f>
        <v/>
      </c>
      <c r="D39" s="266"/>
      <c r="E39" s="537" t="s">
        <v>139</v>
      </c>
      <c r="F39" s="540"/>
      <c r="G39" s="540"/>
      <c r="H39" s="538"/>
      <c r="I39" s="538"/>
      <c r="J39" s="538"/>
      <c r="K39" s="538"/>
      <c r="L39" s="538"/>
      <c r="M39" s="539"/>
    </row>
    <row r="40" spans="2:13" ht="24.75" customHeight="1" x14ac:dyDescent="0.2">
      <c r="B40" s="243" t="str">
        <f>IF(D40&lt;&gt;"",1,"")</f>
        <v/>
      </c>
      <c r="C40" s="257" t="str">
        <f>IF(D40&lt;&gt;0,3,"")</f>
        <v/>
      </c>
      <c r="D40" s="266"/>
      <c r="E40" s="537" t="s">
        <v>140</v>
      </c>
      <c r="F40" s="540"/>
      <c r="G40" s="540"/>
      <c r="H40" s="538"/>
      <c r="I40" s="538"/>
      <c r="J40" s="538"/>
      <c r="K40" s="538"/>
      <c r="L40" s="538"/>
      <c r="M40" s="539"/>
    </row>
    <row r="41" spans="2:13" ht="25.5" customHeight="1" x14ac:dyDescent="0.2">
      <c r="B41" s="243" t="str">
        <f>IF(D41&lt;&gt;"",1,"")</f>
        <v/>
      </c>
      <c r="C41" s="257" t="str">
        <f>IF(D41&lt;&gt;0,4,"")</f>
        <v/>
      </c>
      <c r="D41" s="266"/>
      <c r="E41" s="537" t="s">
        <v>141</v>
      </c>
      <c r="F41" s="538"/>
      <c r="G41" s="538"/>
      <c r="H41" s="538"/>
      <c r="I41" s="538"/>
      <c r="J41" s="538"/>
      <c r="K41" s="538"/>
      <c r="L41" s="538"/>
      <c r="M41" s="539"/>
    </row>
    <row r="42" spans="2:13" ht="25.5" customHeight="1" thickBot="1" x14ac:dyDescent="0.25">
      <c r="B42" s="243" t="str">
        <f>IF(D42&lt;&gt;"",1,"")</f>
        <v/>
      </c>
      <c r="C42" s="257" t="str">
        <f>IF(D42&lt;&gt;0,5,"")</f>
        <v/>
      </c>
      <c r="D42" s="267"/>
      <c r="E42" s="537" t="s">
        <v>142</v>
      </c>
      <c r="F42" s="540"/>
      <c r="G42" s="540"/>
      <c r="H42" s="538"/>
      <c r="I42" s="538"/>
      <c r="J42" s="538"/>
      <c r="K42" s="538"/>
      <c r="L42" s="538"/>
      <c r="M42" s="539"/>
    </row>
    <row r="43" spans="2:13" ht="25.5" customHeight="1" thickTop="1" x14ac:dyDescent="0.2">
      <c r="B43" s="243">
        <f>SUM(B38:B42)</f>
        <v>0</v>
      </c>
      <c r="C43" s="254">
        <f>IF(B43&gt;1,0,SUM(C38:C42))</f>
        <v>0</v>
      </c>
      <c r="D43" s="255" t="s">
        <v>7</v>
      </c>
      <c r="E43" s="233"/>
      <c r="F43" s="201"/>
      <c r="G43" s="205"/>
      <c r="H43" s="205"/>
      <c r="I43" s="205"/>
      <c r="J43" s="234"/>
      <c r="K43" s="201"/>
      <c r="L43" s="205"/>
      <c r="M43" s="240"/>
    </row>
    <row r="44" spans="2:13" ht="13.5" thickBot="1" x14ac:dyDescent="0.25">
      <c r="B44" s="197"/>
      <c r="C44" s="15"/>
      <c r="D44" s="15"/>
      <c r="E44" s="15"/>
      <c r="F44" s="15"/>
      <c r="G44" s="15"/>
      <c r="H44" s="15"/>
      <c r="I44" s="15"/>
      <c r="J44" s="15"/>
      <c r="K44" s="145"/>
      <c r="L44" s="205"/>
      <c r="M44" s="240"/>
    </row>
    <row r="45" spans="2:13" ht="24" thickTop="1" x14ac:dyDescent="0.2">
      <c r="B45" s="531"/>
      <c r="C45" s="532"/>
      <c r="D45" s="532"/>
      <c r="E45" s="532"/>
      <c r="F45" s="532"/>
      <c r="G45" s="532"/>
      <c r="H45" s="532"/>
      <c r="I45" s="532"/>
      <c r="J45" s="532"/>
      <c r="K45" s="532"/>
      <c r="L45" s="532"/>
      <c r="M45" s="533"/>
    </row>
    <row r="46" spans="2:13" ht="24" customHeight="1" x14ac:dyDescent="0.25">
      <c r="B46" s="404"/>
      <c r="C46" s="252" t="s">
        <v>187</v>
      </c>
      <c r="D46" s="212"/>
      <c r="E46" s="252"/>
      <c r="F46" s="252"/>
      <c r="G46" s="252"/>
      <c r="H46" s="252"/>
      <c r="I46" s="252"/>
      <c r="J46" s="252"/>
      <c r="K46" s="252"/>
      <c r="L46" s="405"/>
      <c r="M46" s="406"/>
    </row>
    <row r="47" spans="2:13" ht="24" customHeight="1" x14ac:dyDescent="0.25">
      <c r="B47" s="197"/>
      <c r="C47" s="198"/>
      <c r="D47" s="212"/>
      <c r="E47" s="252"/>
      <c r="F47" s="252"/>
      <c r="G47" s="252"/>
      <c r="H47" s="252"/>
      <c r="I47" s="252"/>
      <c r="J47" s="252"/>
      <c r="K47" s="252"/>
      <c r="L47" s="199"/>
      <c r="M47" s="200"/>
    </row>
    <row r="48" spans="2:13" ht="24" customHeight="1" x14ac:dyDescent="0.2">
      <c r="B48" s="197"/>
      <c r="C48" s="550" t="s">
        <v>132</v>
      </c>
      <c r="D48" s="550"/>
      <c r="E48" s="550"/>
      <c r="F48" s="253"/>
      <c r="G48" s="247"/>
      <c r="H48" s="247"/>
      <c r="I48" s="247"/>
      <c r="J48" s="247"/>
      <c r="K48" s="247"/>
      <c r="L48" s="205"/>
      <c r="M48" s="240"/>
    </row>
    <row r="49" spans="2:13" ht="24" customHeight="1" x14ac:dyDescent="0.2">
      <c r="B49" s="197"/>
      <c r="C49" s="241"/>
      <c r="D49" s="268"/>
      <c r="E49" s="547" t="s">
        <v>124</v>
      </c>
      <c r="F49" s="548"/>
      <c r="G49" s="247"/>
      <c r="H49" s="247"/>
      <c r="I49" s="247"/>
      <c r="J49" s="247"/>
      <c r="K49" s="247"/>
      <c r="L49" s="205"/>
      <c r="M49" s="240"/>
    </row>
    <row r="50" spans="2:13" ht="24" customHeight="1" x14ac:dyDescent="0.2">
      <c r="B50" s="197"/>
      <c r="C50" s="241"/>
      <c r="D50" s="268"/>
      <c r="E50" s="547" t="s">
        <v>125</v>
      </c>
      <c r="F50" s="548"/>
      <c r="G50" s="548"/>
      <c r="H50" s="247"/>
      <c r="I50" s="247"/>
      <c r="J50" s="247"/>
      <c r="K50" s="247"/>
      <c r="L50" s="205"/>
      <c r="M50" s="240"/>
    </row>
    <row r="51" spans="2:13" ht="24" customHeight="1" thickBot="1" x14ac:dyDescent="0.25">
      <c r="B51" s="197"/>
      <c r="C51" s="241"/>
      <c r="D51" s="268"/>
      <c r="E51" s="547" t="s">
        <v>126</v>
      </c>
      <c r="F51" s="548"/>
      <c r="G51" s="548"/>
      <c r="H51" s="548"/>
      <c r="I51" s="548"/>
      <c r="J51" s="247"/>
      <c r="K51" s="247"/>
      <c r="L51" s="205"/>
      <c r="M51" s="240"/>
    </row>
    <row r="52" spans="2:13" ht="24" customHeight="1" thickTop="1" x14ac:dyDescent="0.2">
      <c r="B52" s="197"/>
      <c r="C52" s="254">
        <f>IF(OR(D49&lt;&gt;"",D50&lt;&gt;"",D51&lt;&gt;""),5,0)</f>
        <v>0</v>
      </c>
      <c r="D52" s="248" t="s">
        <v>7</v>
      </c>
      <c r="E52" s="247"/>
      <c r="F52" s="247"/>
      <c r="G52" s="247"/>
      <c r="H52" s="247"/>
      <c r="I52" s="247"/>
      <c r="J52" s="247"/>
      <c r="K52" s="247"/>
      <c r="L52" s="205"/>
      <c r="M52" s="240"/>
    </row>
    <row r="53" spans="2:13" ht="24" customHeight="1" x14ac:dyDescent="0.2">
      <c r="B53" s="197"/>
      <c r="C53" s="220"/>
      <c r="D53" s="203"/>
      <c r="E53" s="13"/>
      <c r="F53" s="212"/>
      <c r="G53" s="13"/>
      <c r="H53" s="205"/>
      <c r="I53" s="201"/>
      <c r="J53" s="201"/>
      <c r="K53" s="201"/>
      <c r="L53" s="201"/>
      <c r="M53" s="225"/>
    </row>
    <row r="54" spans="2:13" ht="13.5" thickBot="1" x14ac:dyDescent="0.25">
      <c r="B54" s="221"/>
      <c r="C54" s="222"/>
      <c r="D54" s="236"/>
      <c r="E54" s="237"/>
      <c r="F54" s="237"/>
      <c r="G54" s="237"/>
      <c r="H54" s="238"/>
      <c r="I54" s="223"/>
      <c r="J54" s="223"/>
      <c r="K54" s="223"/>
      <c r="L54" s="223"/>
      <c r="M54" s="224"/>
    </row>
    <row r="55" spans="2:13" ht="13.5" thickTop="1" x14ac:dyDescent="0.2"/>
  </sheetData>
  <sheetProtection password="EC65" sheet="1" selectLockedCells="1"/>
  <mergeCells count="20">
    <mergeCell ref="E49:F49"/>
    <mergeCell ref="E50:G50"/>
    <mergeCell ref="E51:I51"/>
    <mergeCell ref="D6:K6"/>
    <mergeCell ref="B45:M45"/>
    <mergeCell ref="C48:E48"/>
    <mergeCell ref="C23:E23"/>
    <mergeCell ref="C36:E37"/>
    <mergeCell ref="E24:M24"/>
    <mergeCell ref="E25:M25"/>
    <mergeCell ref="E26:M26"/>
    <mergeCell ref="E27:M27"/>
    <mergeCell ref="B4:M5"/>
    <mergeCell ref="E41:M41"/>
    <mergeCell ref="E42:M42"/>
    <mergeCell ref="E28:M28"/>
    <mergeCell ref="I37:K37"/>
    <mergeCell ref="E38:M38"/>
    <mergeCell ref="E39:M39"/>
    <mergeCell ref="E40:M40"/>
  </mergeCells>
  <conditionalFormatting sqref="I13">
    <cfRule type="expression" dxfId="0" priority="1" stopIfTrue="1">
      <formula>ISERROR(I13)</formula>
    </cfRule>
  </conditionalFormatting>
  <pageMargins left="0.7" right="0.7" top="0.75" bottom="0.75" header="0.3" footer="0.3"/>
  <pageSetup orientation="portrait" horizontalDpi="1200" verticalDpi="120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</vt:lpstr>
      <vt:lpstr>TRAFFIC VOLUME &amp; ACCIDENTS</vt:lpstr>
      <vt:lpstr>DETOUR</vt:lpstr>
      <vt:lpstr>Structure</vt:lpstr>
      <vt:lpstr>Width</vt:lpstr>
      <vt:lpstr>Drainage Condition</vt:lpstr>
      <vt:lpstr>DETOUR!Print_Area</vt:lpstr>
      <vt:lpstr>'Drainage Condition'!Print_Area</vt:lpstr>
      <vt:lpstr>Structure!Print_Area</vt:lpstr>
      <vt:lpstr>SUMMARY!Print_Area</vt:lpstr>
      <vt:lpstr>'TRAFFIC VOLUME &amp; ACCIDENTS'!Print_Area</vt:lpstr>
      <vt:lpstr>Width!Print_Area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2020-02-19T23:49:00Z</cp:lastPrinted>
  <dcterms:created xsi:type="dcterms:W3CDTF">2011-07-15T16:43:34Z</dcterms:created>
  <dcterms:modified xsi:type="dcterms:W3CDTF">2022-06-21T21:13:18Z</dcterms:modified>
</cp:coreProperties>
</file>